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K\Documents\在做工程\Obsidian Vault\股票\A股\股票列表\白酒行业\贵州茅台\分析\"/>
    </mc:Choice>
  </mc:AlternateContent>
  <xr:revisionPtr revIDLastSave="0" documentId="13_ncr:1_{A91C720B-D2D6-4258-B6A2-513EFC511A8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D46" i="1" s="1"/>
  <c r="C45" i="1"/>
  <c r="C36" i="1"/>
  <c r="C41" i="1" s="1"/>
  <c r="D36" i="1"/>
  <c r="D37" i="1" s="1"/>
  <c r="E36" i="1"/>
  <c r="E37" i="1" s="1"/>
  <c r="C22" i="1"/>
  <c r="E28" i="1"/>
  <c r="E30" i="1" s="1"/>
  <c r="D28" i="1"/>
  <c r="D30" i="1" s="1"/>
  <c r="C28" i="1"/>
  <c r="C30" i="1" s="1"/>
  <c r="E15" i="1"/>
  <c r="E16" i="1" s="1"/>
  <c r="D15" i="1"/>
  <c r="D16" i="1" s="1"/>
  <c r="C15" i="1"/>
  <c r="C16" i="1" s="1"/>
  <c r="C46" i="1"/>
  <c r="D14" i="1"/>
  <c r="C40" i="1"/>
  <c r="D38" i="1"/>
  <c r="E38" i="1"/>
  <c r="C38" i="1"/>
  <c r="E25" i="1"/>
  <c r="F9" i="1"/>
  <c r="G9" i="1" s="1"/>
  <c r="D40" i="1"/>
  <c r="E40" i="1"/>
  <c r="E39" i="1"/>
  <c r="D39" i="1"/>
  <c r="C39" i="1"/>
  <c r="D22" i="1"/>
  <c r="E22" i="1"/>
  <c r="C18" i="1"/>
  <c r="D18" i="1"/>
  <c r="E18" i="1"/>
  <c r="D19" i="1"/>
  <c r="E19" i="1"/>
  <c r="E14" i="1"/>
  <c r="D31" i="1" l="1"/>
  <c r="E47" i="1"/>
  <c r="E48" i="1" s="1"/>
  <c r="E31" i="1"/>
  <c r="E41" i="1"/>
  <c r="C37" i="1"/>
  <c r="D41" i="1"/>
  <c r="E43" i="1"/>
  <c r="C43" i="1"/>
  <c r="C44" i="1"/>
  <c r="D29" i="1"/>
  <c r="E46" i="1"/>
  <c r="C47" i="1"/>
  <c r="C48" i="1" s="1"/>
  <c r="D47" i="1"/>
  <c r="D48" i="1" s="1"/>
  <c r="E29" i="1"/>
  <c r="D44" i="1"/>
  <c r="D43" i="1"/>
  <c r="E44" i="1"/>
  <c r="D25" i="1"/>
</calcChain>
</file>

<file path=xl/sharedStrings.xml><?xml version="1.0" encoding="utf-8"?>
<sst xmlns="http://schemas.openxmlformats.org/spreadsheetml/2006/main" count="125" uniqueCount="94">
  <si>
    <t>财务与估值</t>
    <phoneticPr fontId="2" type="noConversion"/>
  </si>
  <si>
    <t>市场数据</t>
    <phoneticPr fontId="2" type="noConversion"/>
  </si>
  <si>
    <t>分析时间</t>
    <phoneticPr fontId="2" type="noConversion"/>
  </si>
  <si>
    <t>财年截止日</t>
    <phoneticPr fontId="2" type="noConversion"/>
  </si>
  <si>
    <t>财务摘要</t>
    <phoneticPr fontId="2" type="noConversion"/>
  </si>
  <si>
    <t>信用指标</t>
    <phoneticPr fontId="2" type="noConversion"/>
  </si>
  <si>
    <t>估值与收益</t>
    <phoneticPr fontId="2" type="noConversion"/>
  </si>
  <si>
    <t>可比公司</t>
    <phoneticPr fontId="2" type="noConversion"/>
  </si>
  <si>
    <t>行业</t>
    <phoneticPr fontId="2" type="noConversion"/>
  </si>
  <si>
    <t>公司评级</t>
    <phoneticPr fontId="2" type="noConversion"/>
  </si>
  <si>
    <t>52周回报</t>
    <phoneticPr fontId="2" type="noConversion"/>
  </si>
  <si>
    <t>52周高点</t>
    <phoneticPr fontId="2" type="noConversion"/>
  </si>
  <si>
    <t>稀释后股数</t>
    <phoneticPr fontId="2" type="noConversion"/>
  </si>
  <si>
    <t>市值</t>
    <phoneticPr fontId="2" type="noConversion"/>
  </si>
  <si>
    <t>企业价值</t>
    <phoneticPr fontId="2" type="noConversion"/>
  </si>
  <si>
    <t>历史期间</t>
    <phoneticPr fontId="2" type="noConversion"/>
  </si>
  <si>
    <t>预测期间</t>
    <phoneticPr fontId="2" type="noConversion"/>
  </si>
  <si>
    <t>%增长率</t>
    <phoneticPr fontId="2" type="noConversion"/>
  </si>
  <si>
    <t>毛利</t>
    <phoneticPr fontId="2" type="noConversion"/>
  </si>
  <si>
    <t>%毛利率</t>
    <phoneticPr fontId="2" type="noConversion"/>
  </si>
  <si>
    <t>%EBITDA利润率</t>
    <phoneticPr fontId="2" type="noConversion"/>
  </si>
  <si>
    <t>折旧摊销</t>
    <phoneticPr fontId="2" type="noConversion"/>
  </si>
  <si>
    <t>净利润</t>
    <phoneticPr fontId="2" type="noConversion"/>
  </si>
  <si>
    <t>%净利率</t>
    <phoneticPr fontId="2" type="noConversion"/>
  </si>
  <si>
    <t>自由现金流</t>
    <phoneticPr fontId="2" type="noConversion"/>
  </si>
  <si>
    <t>营业收入</t>
    <phoneticPr fontId="2" type="noConversion"/>
  </si>
  <si>
    <t>利息费用</t>
    <phoneticPr fontId="2" type="noConversion"/>
  </si>
  <si>
    <t>总债务</t>
    <phoneticPr fontId="2" type="noConversion"/>
  </si>
  <si>
    <t>现金</t>
    <phoneticPr fontId="2" type="noConversion"/>
  </si>
  <si>
    <t>P/E</t>
    <phoneticPr fontId="2" type="noConversion"/>
  </si>
  <si>
    <t>P/FCF</t>
    <phoneticPr fontId="2" type="noConversion"/>
  </si>
  <si>
    <t>自由现金流收益率</t>
    <phoneticPr fontId="2" type="noConversion"/>
  </si>
  <si>
    <t>/</t>
    <phoneticPr fontId="2" type="noConversion"/>
  </si>
  <si>
    <t>每股自由现金流</t>
    <phoneticPr fontId="2" type="noConversion"/>
  </si>
  <si>
    <t>税息折旧及摊销前利润（EBITDA）</t>
    <phoneticPr fontId="2" type="noConversion"/>
  </si>
  <si>
    <t>杠杆率=总债务/EBITDA</t>
    <phoneticPr fontId="2" type="noConversion"/>
  </si>
  <si>
    <t>杠杆率=净债务/EBITDA</t>
    <phoneticPr fontId="2" type="noConversion"/>
  </si>
  <si>
    <t>利息覆盖倍数=EBITDA/利息费用</t>
    <phoneticPr fontId="2" type="noConversion"/>
  </si>
  <si>
    <t>利息覆盖倍数=（EBITDA-资本开支）/利息费用</t>
    <phoneticPr fontId="2" type="noConversion"/>
  </si>
  <si>
    <t>企业价值/销售额</t>
    <phoneticPr fontId="2" type="noConversion"/>
  </si>
  <si>
    <t>企业价值/EBITDA</t>
    <phoneticPr fontId="2" type="noConversion"/>
  </si>
  <si>
    <t>稀释每股收益（EPS）</t>
    <phoneticPr fontId="2" type="noConversion"/>
  </si>
  <si>
    <t>投入资本回报率（ROIC）</t>
    <phoneticPr fontId="2" type="noConversion"/>
  </si>
  <si>
    <t>直接取得</t>
    <phoneticPr fontId="2" type="noConversion"/>
  </si>
  <si>
    <t>利润表直接取得</t>
    <phoneticPr fontId="2" type="noConversion"/>
  </si>
  <si>
    <t>营业收入-营业成本</t>
    <phoneticPr fontId="2" type="noConversion"/>
  </si>
  <si>
    <t>现金流量表摘要直接取得</t>
    <phoneticPr fontId="2" type="noConversion"/>
  </si>
  <si>
    <t>利润表摘要直接取得</t>
    <phoneticPr fontId="2" type="noConversion"/>
  </si>
  <si>
    <t>每股指标直接取得</t>
    <phoneticPr fontId="2" type="noConversion"/>
  </si>
  <si>
    <t>现金流量表直接取得</t>
    <phoneticPr fontId="2" type="noConversion"/>
  </si>
  <si>
    <t>资产负债表直接取得</t>
    <phoneticPr fontId="2" type="noConversion"/>
  </si>
  <si>
    <t>计算</t>
    <phoneticPr fontId="2" type="noConversion"/>
  </si>
  <si>
    <t>关键比率直接取得</t>
    <phoneticPr fontId="2" type="noConversion"/>
  </si>
  <si>
    <t>股票回购比例</t>
    <phoneticPr fontId="2" type="noConversion"/>
  </si>
  <si>
    <t>分红直接取得</t>
    <phoneticPr fontId="2" type="noConversion"/>
  </si>
  <si>
    <t>【数据来源】</t>
    <phoneticPr fontId="2" type="noConversion"/>
  </si>
  <si>
    <t>公司</t>
    <phoneticPr fontId="2" type="noConversion"/>
  </si>
  <si>
    <t>市盈率</t>
    <phoneticPr fontId="2" type="noConversion"/>
  </si>
  <si>
    <t>行业比较直接取得</t>
    <phoneticPr fontId="2" type="noConversion"/>
  </si>
  <si>
    <t>平均值</t>
    <phoneticPr fontId="2" type="noConversion"/>
  </si>
  <si>
    <t>投资活动产生的现金净额</t>
    <phoneticPr fontId="2" type="noConversion"/>
  </si>
  <si>
    <t>经营活动产生的现金净额</t>
    <phoneticPr fontId="2" type="noConversion"/>
  </si>
  <si>
    <t>利息收入</t>
    <phoneticPr fontId="2" type="noConversion"/>
  </si>
  <si>
    <t>利润表直接取得</t>
  </si>
  <si>
    <t>存款利息=利息收入/现金</t>
    <phoneticPr fontId="2" type="noConversion"/>
  </si>
  <si>
    <t>自动计算</t>
  </si>
  <si>
    <t>自动计算</t>
    <phoneticPr fontId="2" type="noConversion"/>
  </si>
  <si>
    <t>年末总股本直接取得</t>
    <phoneticPr fontId="2" type="noConversion"/>
  </si>
  <si>
    <t>全年平均股价</t>
    <phoneticPr fontId="2" type="noConversion"/>
  </si>
  <si>
    <t>行情计算取得</t>
    <phoneticPr fontId="2" type="noConversion"/>
  </si>
  <si>
    <t>股息率</t>
    <phoneticPr fontId="2" type="noConversion"/>
  </si>
  <si>
    <t>贵州茅台</t>
    <phoneticPr fontId="2" type="noConversion"/>
  </si>
  <si>
    <t>(单位：亿元，每股数据除外；亿股)</t>
    <phoneticPr fontId="2" type="noConversion"/>
  </si>
  <si>
    <t>股价（元）</t>
    <phoneticPr fontId="2" type="noConversion"/>
  </si>
  <si>
    <t>自动计算，个人倾向</t>
    <phoneticPr fontId="2" type="noConversion"/>
  </si>
  <si>
    <t>平均日交易额</t>
    <phoneticPr fontId="2" type="noConversion"/>
  </si>
  <si>
    <t>食品饮料</t>
    <phoneticPr fontId="2" type="noConversion"/>
  </si>
  <si>
    <t xml:space="preserve">五粮液 </t>
  </si>
  <si>
    <t xml:space="preserve">山西汾酒 </t>
  </si>
  <si>
    <t xml:space="preserve">泸州老窖 </t>
  </si>
  <si>
    <t xml:space="preserve">洋河股份 </t>
  </si>
  <si>
    <t xml:space="preserve">古井贡酒 </t>
  </si>
  <si>
    <t xml:space="preserve">今世缘 </t>
  </si>
  <si>
    <t xml:space="preserve">迎驾贡酒 </t>
  </si>
  <si>
    <t xml:space="preserve">口子窖 </t>
  </si>
  <si>
    <t xml:space="preserve">舍得酒业 </t>
  </si>
  <si>
    <t xml:space="preserve">水井坊 </t>
  </si>
  <si>
    <t xml:space="preserve">老白干酒 </t>
  </si>
  <si>
    <t xml:space="preserve">酒鬼酒 </t>
  </si>
  <si>
    <t xml:space="preserve">顺鑫农业 </t>
  </si>
  <si>
    <t xml:space="preserve">金徽酒 </t>
  </si>
  <si>
    <t xml:space="preserve">伊力特 </t>
  </si>
  <si>
    <t xml:space="preserve">金种子酒 </t>
  </si>
  <si>
    <t xml:space="preserve">天佑德酒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</si>
</sst>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"/>
    <numFmt numFmtId="178" formatCode="0.0%"/>
    <numFmt numFmtId="179" formatCode="0.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31" fontId="0" fillId="0" borderId="0" xfId="0" applyNumberFormat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0" xfId="0" applyNumberFormat="1"/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/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7" xfId="1" applyNumberFormat="1" applyFont="1" applyFill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/>
    <xf numFmtId="0" fontId="4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2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/>
    <xf numFmtId="0" fontId="0" fillId="0" borderId="0" xfId="0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6" workbookViewId="0">
      <selection activeCell="J32" sqref="J32"/>
    </sheetView>
  </sheetViews>
  <sheetFormatPr defaultColWidth="8.796875" defaultRowHeight="13.9" x14ac:dyDescent="0.4"/>
  <cols>
    <col min="1" max="1" width="23.33203125" customWidth="1"/>
    <col min="2" max="2" width="43" style="36" bestFit="1" customWidth="1"/>
    <col min="3" max="3" width="14.33203125" bestFit="1" customWidth="1"/>
    <col min="4" max="4" width="13.46484375" bestFit="1" customWidth="1"/>
    <col min="5" max="5" width="11.6640625" bestFit="1" customWidth="1"/>
    <col min="6" max="6" width="8.796875" bestFit="1" customWidth="1"/>
    <col min="7" max="7" width="10.796875" bestFit="1" customWidth="1"/>
    <col min="8" max="8" width="21" bestFit="1" customWidth="1"/>
  </cols>
  <sheetData>
    <row r="1" spans="1:8" ht="14.25" thickTop="1" x14ac:dyDescent="0.4">
      <c r="A1" s="35"/>
      <c r="B1" s="35" t="s">
        <v>71</v>
      </c>
      <c r="C1" s="13"/>
      <c r="D1" s="13"/>
      <c r="E1" s="13"/>
      <c r="F1" s="13"/>
      <c r="G1" s="13"/>
      <c r="H1" s="13"/>
    </row>
    <row r="2" spans="1:8" x14ac:dyDescent="0.4">
      <c r="B2" s="36" t="s">
        <v>72</v>
      </c>
      <c r="G2" t="s">
        <v>3</v>
      </c>
      <c r="H2" s="5">
        <v>45657</v>
      </c>
    </row>
    <row r="3" spans="1:8" x14ac:dyDescent="0.4">
      <c r="A3" t="s">
        <v>55</v>
      </c>
      <c r="B3" s="36" t="s">
        <v>2</v>
      </c>
      <c r="C3" s="1">
        <v>45458</v>
      </c>
    </row>
    <row r="4" spans="1:8" x14ac:dyDescent="0.4">
      <c r="A4" s="2"/>
      <c r="B4" s="37" t="s">
        <v>0</v>
      </c>
      <c r="C4" s="2"/>
      <c r="D4" s="2"/>
      <c r="E4" s="2"/>
      <c r="F4" s="2"/>
      <c r="G4" s="2"/>
      <c r="H4" s="2"/>
    </row>
    <row r="5" spans="1:8" x14ac:dyDescent="0.4">
      <c r="D5" s="3"/>
      <c r="E5" s="3"/>
      <c r="F5" s="3"/>
      <c r="G5" s="3" t="s">
        <v>8</v>
      </c>
      <c r="H5" s="3" t="s">
        <v>76</v>
      </c>
    </row>
    <row r="6" spans="1:8" x14ac:dyDescent="0.4">
      <c r="D6" s="3"/>
      <c r="E6" s="3"/>
      <c r="F6" s="3"/>
      <c r="G6" s="3" t="s">
        <v>9</v>
      </c>
      <c r="H6" s="3"/>
    </row>
    <row r="7" spans="1:8" x14ac:dyDescent="0.4">
      <c r="A7" s="2"/>
      <c r="B7" s="37" t="s">
        <v>1</v>
      </c>
      <c r="C7" s="2"/>
      <c r="D7" s="2"/>
      <c r="E7" s="2"/>
      <c r="F7" s="2"/>
      <c r="G7" s="2"/>
      <c r="H7" s="2"/>
    </row>
    <row r="8" spans="1:8" ht="34.5" customHeight="1" thickBot="1" x14ac:dyDescent="0.45">
      <c r="A8" s="6"/>
      <c r="B8" s="6" t="s">
        <v>73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75</v>
      </c>
    </row>
    <row r="9" spans="1:8" ht="14.25" thickTop="1" x14ac:dyDescent="0.4">
      <c r="A9" s="4" t="s">
        <v>43</v>
      </c>
      <c r="B9" s="38">
        <v>1555</v>
      </c>
      <c r="C9" s="4"/>
      <c r="D9" s="4"/>
      <c r="E9" s="4">
        <v>12.56</v>
      </c>
      <c r="F9" s="48">
        <f>B9*E9</f>
        <v>19530.8</v>
      </c>
      <c r="G9" s="49">
        <f>F9+369.88+58.66-(741.97+1050.61)</f>
        <v>18166.760000000002</v>
      </c>
      <c r="H9" s="4">
        <v>30</v>
      </c>
    </row>
    <row r="10" spans="1:8" x14ac:dyDescent="0.4">
      <c r="A10" s="2"/>
      <c r="B10" s="37" t="s">
        <v>4</v>
      </c>
      <c r="C10" s="2"/>
      <c r="D10" s="2"/>
      <c r="E10" s="2"/>
      <c r="F10" s="2"/>
      <c r="G10" s="2"/>
      <c r="H10" s="2"/>
    </row>
    <row r="11" spans="1:8" ht="14.25" thickBot="1" x14ac:dyDescent="0.45">
      <c r="A11" s="3"/>
      <c r="B11" s="39"/>
      <c r="C11" s="7" t="s">
        <v>15</v>
      </c>
      <c r="D11" s="7"/>
      <c r="E11" s="10"/>
      <c r="F11" s="7" t="s">
        <v>16</v>
      </c>
      <c r="G11" s="7"/>
      <c r="H11" s="7"/>
    </row>
    <row r="12" spans="1:8" ht="14.65" thickTop="1" thickBot="1" x14ac:dyDescent="0.45">
      <c r="A12" s="9"/>
      <c r="B12" s="6"/>
      <c r="C12" s="8">
        <v>2021</v>
      </c>
      <c r="D12" s="8">
        <v>2022</v>
      </c>
      <c r="E12" s="11">
        <v>2023</v>
      </c>
      <c r="F12" s="8">
        <v>2024</v>
      </c>
      <c r="G12" s="8">
        <v>2025</v>
      </c>
      <c r="H12" s="8">
        <v>2026</v>
      </c>
    </row>
    <row r="13" spans="1:8" ht="14.25" thickTop="1" x14ac:dyDescent="0.4">
      <c r="A13" s="3" t="s">
        <v>44</v>
      </c>
      <c r="B13" s="39" t="s">
        <v>25</v>
      </c>
      <c r="C13" s="18">
        <v>1061.9000000000001</v>
      </c>
      <c r="D13" s="18">
        <v>1241</v>
      </c>
      <c r="E13" s="19">
        <v>1476.94</v>
      </c>
      <c r="F13" s="27"/>
      <c r="G13" s="27"/>
      <c r="H13" s="27"/>
    </row>
    <row r="14" spans="1:8" ht="14.25" thickBot="1" x14ac:dyDescent="0.45">
      <c r="A14" s="9" t="s">
        <v>66</v>
      </c>
      <c r="B14" s="40" t="s">
        <v>17</v>
      </c>
      <c r="C14" s="14" t="s">
        <v>32</v>
      </c>
      <c r="D14" s="14">
        <f>D13/C13-1</f>
        <v>0.16865994914775384</v>
      </c>
      <c r="E14" s="15">
        <f>E13/D13-1</f>
        <v>0.19012087026591473</v>
      </c>
      <c r="F14" s="28"/>
      <c r="G14" s="28"/>
      <c r="H14" s="28"/>
    </row>
    <row r="15" spans="1:8" ht="14.25" thickTop="1" x14ac:dyDescent="0.4">
      <c r="A15" s="3" t="s">
        <v>45</v>
      </c>
      <c r="B15" s="39" t="s">
        <v>18</v>
      </c>
      <c r="C15" s="18">
        <f>C13-89.83</f>
        <v>972.07</v>
      </c>
      <c r="D15" s="18">
        <f>D13-100.93</f>
        <v>1140.07</v>
      </c>
      <c r="E15" s="19">
        <f>E13-118.67</f>
        <v>1358.27</v>
      </c>
      <c r="F15" s="27"/>
      <c r="G15" s="27"/>
      <c r="H15" s="27"/>
    </row>
    <row r="16" spans="1:8" ht="14.25" thickBot="1" x14ac:dyDescent="0.45">
      <c r="A16" s="9" t="s">
        <v>65</v>
      </c>
      <c r="B16" s="40" t="s">
        <v>19</v>
      </c>
      <c r="C16" s="14">
        <f>C15/C13</f>
        <v>0.9154063471136642</v>
      </c>
      <c r="D16" s="14">
        <f>D15/D13</f>
        <v>0.91867042707493951</v>
      </c>
      <c r="E16" s="15">
        <f>E15/E13</f>
        <v>0.91965144149389955</v>
      </c>
      <c r="F16" s="28"/>
      <c r="G16" s="28"/>
      <c r="H16" s="28"/>
    </row>
    <row r="17" spans="1:12" ht="14.25" thickTop="1" x14ac:dyDescent="0.4">
      <c r="A17" s="3" t="s">
        <v>47</v>
      </c>
      <c r="B17" s="39" t="s">
        <v>34</v>
      </c>
      <c r="C17" s="18">
        <v>751.78</v>
      </c>
      <c r="D17" s="18">
        <v>879.27</v>
      </c>
      <c r="E17" s="20">
        <v>1036.7</v>
      </c>
      <c r="F17" s="27"/>
      <c r="G17" s="27"/>
      <c r="H17" s="27"/>
    </row>
    <row r="18" spans="1:12" x14ac:dyDescent="0.4">
      <c r="A18" s="3" t="s">
        <v>65</v>
      </c>
      <c r="B18" s="41" t="s">
        <v>20</v>
      </c>
      <c r="C18" s="16">
        <f>C17/C13</f>
        <v>0.70795743478670303</v>
      </c>
      <c r="D18" s="16">
        <f>D17/D13</f>
        <v>0.70851732473811446</v>
      </c>
      <c r="E18" s="17">
        <f>E17/E13</f>
        <v>0.70192424878464932</v>
      </c>
      <c r="F18" s="27"/>
      <c r="G18" s="27"/>
      <c r="H18" s="27"/>
    </row>
    <row r="19" spans="1:12" ht="14.25" thickBot="1" x14ac:dyDescent="0.45">
      <c r="A19" s="9" t="s">
        <v>65</v>
      </c>
      <c r="B19" s="40" t="s">
        <v>17</v>
      </c>
      <c r="C19" s="14" t="s">
        <v>32</v>
      </c>
      <c r="D19" s="14">
        <f>D17/C17-1</f>
        <v>0.169584186863178</v>
      </c>
      <c r="E19" s="15">
        <f>E17/D17-1</f>
        <v>0.17904625427911802</v>
      </c>
      <c r="F19" s="28"/>
      <c r="G19" s="28"/>
      <c r="H19" s="28"/>
    </row>
    <row r="20" spans="1:12" ht="14.65" thickTop="1" thickBot="1" x14ac:dyDescent="0.45">
      <c r="A20" s="12" t="s">
        <v>46</v>
      </c>
      <c r="B20" s="8" t="s">
        <v>21</v>
      </c>
      <c r="C20" s="22">
        <v>15.81</v>
      </c>
      <c r="D20" s="22">
        <v>16.88</v>
      </c>
      <c r="E20" s="23">
        <v>19.37</v>
      </c>
      <c r="F20" s="29"/>
      <c r="G20" s="29"/>
      <c r="H20" s="29"/>
    </row>
    <row r="21" spans="1:12" ht="14.25" thickTop="1" x14ac:dyDescent="0.4">
      <c r="A21" s="3" t="s">
        <v>47</v>
      </c>
      <c r="B21" s="39" t="s">
        <v>22</v>
      </c>
      <c r="C21" s="18">
        <v>557.21</v>
      </c>
      <c r="D21" s="18">
        <v>653.75</v>
      </c>
      <c r="E21" s="20">
        <v>775.21</v>
      </c>
      <c r="F21" s="27"/>
      <c r="G21" s="27"/>
      <c r="H21" s="27"/>
    </row>
    <row r="22" spans="1:12" ht="14.25" thickBot="1" x14ac:dyDescent="0.45">
      <c r="A22" s="9" t="s">
        <v>65</v>
      </c>
      <c r="B22" s="40" t="s">
        <v>23</v>
      </c>
      <c r="C22" s="14">
        <f>C21/C13</f>
        <v>0.52472925887560029</v>
      </c>
      <c r="D22" s="14">
        <f>D21/D13</f>
        <v>0.52679290894439967</v>
      </c>
      <c r="E22" s="15">
        <f>E21/E13</f>
        <v>0.52487575663195529</v>
      </c>
      <c r="F22" s="28"/>
      <c r="G22" s="28"/>
      <c r="H22" s="28"/>
    </row>
    <row r="23" spans="1:12" ht="14.65" thickTop="1" thickBot="1" x14ac:dyDescent="0.45">
      <c r="A23" s="12" t="s">
        <v>67</v>
      </c>
      <c r="B23" s="8" t="s">
        <v>12</v>
      </c>
      <c r="C23" s="22">
        <v>12.56</v>
      </c>
      <c r="D23" s="22">
        <v>12.56</v>
      </c>
      <c r="E23" s="23">
        <v>12.56</v>
      </c>
      <c r="F23" s="29"/>
      <c r="G23" s="29"/>
      <c r="H23" s="29"/>
    </row>
    <row r="24" spans="1:12" ht="14.25" thickTop="1" x14ac:dyDescent="0.4">
      <c r="A24" s="3" t="s">
        <v>48</v>
      </c>
      <c r="B24" s="39" t="s">
        <v>41</v>
      </c>
      <c r="C24" s="18">
        <v>41.76</v>
      </c>
      <c r="D24" s="18">
        <v>49.93</v>
      </c>
      <c r="E24" s="20">
        <v>59.49</v>
      </c>
      <c r="F24" s="27"/>
      <c r="G24" s="27"/>
      <c r="H24" s="27"/>
    </row>
    <row r="25" spans="1:12" ht="14.25" thickBot="1" x14ac:dyDescent="0.45">
      <c r="A25" s="9" t="s">
        <v>66</v>
      </c>
      <c r="B25" s="40" t="s">
        <v>17</v>
      </c>
      <c r="C25" s="14" t="s">
        <v>32</v>
      </c>
      <c r="D25" s="14">
        <f>D24/C24-1</f>
        <v>0.1956417624521074</v>
      </c>
      <c r="E25" s="15">
        <f>E24/D24-1</f>
        <v>0.19146805527738842</v>
      </c>
      <c r="F25" s="28"/>
      <c r="G25" s="28"/>
      <c r="H25" s="28"/>
    </row>
    <row r="26" spans="1:12" ht="14.25" thickTop="1" x14ac:dyDescent="0.4">
      <c r="A26" s="3" t="s">
        <v>49</v>
      </c>
      <c r="B26" s="39" t="s">
        <v>61</v>
      </c>
      <c r="C26" s="18">
        <v>640.29</v>
      </c>
      <c r="D26" s="18">
        <v>366.99</v>
      </c>
      <c r="E26" s="20">
        <v>665.93</v>
      </c>
      <c r="F26" s="27"/>
      <c r="G26" s="27"/>
      <c r="H26" s="27"/>
    </row>
    <row r="27" spans="1:12" ht="14.25" thickBot="1" x14ac:dyDescent="0.45">
      <c r="A27" s="54" t="s">
        <v>49</v>
      </c>
      <c r="B27" s="55" t="s">
        <v>60</v>
      </c>
      <c r="C27" s="56">
        <v>-55.62</v>
      </c>
      <c r="D27" s="56">
        <v>-55.37</v>
      </c>
      <c r="E27" s="57">
        <v>-97.24</v>
      </c>
      <c r="F27" s="28"/>
      <c r="G27" s="28"/>
      <c r="H27" s="28"/>
    </row>
    <row r="28" spans="1:12" ht="14.25" thickTop="1" x14ac:dyDescent="0.4">
      <c r="A28" s="51" t="s">
        <v>66</v>
      </c>
      <c r="B28" s="39" t="s">
        <v>24</v>
      </c>
      <c r="C28" s="18">
        <f>SUM(C26:C27)</f>
        <v>584.66999999999996</v>
      </c>
      <c r="D28" s="18">
        <f>SUM(D26:D27)</f>
        <v>311.62</v>
      </c>
      <c r="E28" s="20">
        <f>SUM(E26:E27)</f>
        <v>568.68999999999994</v>
      </c>
      <c r="F28" s="27"/>
      <c r="G28" s="27"/>
      <c r="H28" s="27"/>
      <c r="J28" s="50"/>
      <c r="K28" s="50"/>
      <c r="L28" s="50"/>
    </row>
    <row r="29" spans="1:12" x14ac:dyDescent="0.4">
      <c r="A29" s="3" t="s">
        <v>65</v>
      </c>
      <c r="B29" s="41" t="s">
        <v>17</v>
      </c>
      <c r="C29" s="16" t="s">
        <v>32</v>
      </c>
      <c r="D29" s="16">
        <f>D28/C28-1</f>
        <v>-0.46701558143910238</v>
      </c>
      <c r="E29" s="17">
        <f>E28/D28-1</f>
        <v>0.82494705089532094</v>
      </c>
      <c r="F29" s="27"/>
      <c r="G29" s="27"/>
      <c r="H29" s="27"/>
    </row>
    <row r="30" spans="1:12" x14ac:dyDescent="0.4">
      <c r="A30" s="3" t="s">
        <v>74</v>
      </c>
      <c r="B30" s="39" t="s">
        <v>33</v>
      </c>
      <c r="C30" s="18">
        <f>C28/C23</f>
        <v>46.550159235668787</v>
      </c>
      <c r="D30" s="18">
        <f>D28/D23</f>
        <v>24.810509554140125</v>
      </c>
      <c r="E30" s="30">
        <f>E28/E23</f>
        <v>45.277866242038208</v>
      </c>
      <c r="F30" s="27"/>
      <c r="G30" s="27"/>
      <c r="H30" s="27"/>
    </row>
    <row r="31" spans="1:12" x14ac:dyDescent="0.4">
      <c r="A31" s="3" t="s">
        <v>65</v>
      </c>
      <c r="B31" s="41" t="s">
        <v>17</v>
      </c>
      <c r="C31" s="16" t="s">
        <v>32</v>
      </c>
      <c r="D31" s="16">
        <f>D30/C30-1</f>
        <v>-0.46701558143910238</v>
      </c>
      <c r="E31" s="17">
        <f>E30/D30-1</f>
        <v>0.82494705089532094</v>
      </c>
      <c r="F31" s="27"/>
      <c r="G31" s="27"/>
      <c r="H31" s="27"/>
    </row>
    <row r="32" spans="1:12" x14ac:dyDescent="0.4">
      <c r="A32" s="34"/>
      <c r="B32" s="37" t="s">
        <v>5</v>
      </c>
      <c r="C32" s="2"/>
      <c r="D32" s="2"/>
      <c r="E32" s="2"/>
      <c r="F32" s="2"/>
      <c r="G32" s="2"/>
      <c r="H32" s="2"/>
    </row>
    <row r="33" spans="1:8" x14ac:dyDescent="0.4">
      <c r="A33" s="3" t="s">
        <v>44</v>
      </c>
      <c r="B33" s="39" t="s">
        <v>26</v>
      </c>
      <c r="C33" s="3">
        <v>0.14000000000000001</v>
      </c>
      <c r="D33" s="3">
        <v>0.12</v>
      </c>
      <c r="E33" s="21">
        <v>0.13</v>
      </c>
      <c r="F33" s="3"/>
      <c r="G33" s="3"/>
      <c r="H33" s="3"/>
    </row>
    <row r="34" spans="1:8" x14ac:dyDescent="0.4">
      <c r="A34" s="3" t="s">
        <v>63</v>
      </c>
      <c r="B34" s="39" t="s">
        <v>62</v>
      </c>
      <c r="C34" s="3">
        <v>9.4499999999999993</v>
      </c>
      <c r="D34" s="3">
        <v>14.75</v>
      </c>
      <c r="E34" s="21">
        <v>19.420000000000002</v>
      </c>
      <c r="F34" s="3"/>
      <c r="G34" s="3"/>
      <c r="H34" s="3"/>
    </row>
    <row r="35" spans="1:8" x14ac:dyDescent="0.4">
      <c r="A35" s="3" t="s">
        <v>50</v>
      </c>
      <c r="B35" s="39" t="s">
        <v>27</v>
      </c>
      <c r="C35" s="3">
        <v>582.11</v>
      </c>
      <c r="D35" s="3">
        <v>494</v>
      </c>
      <c r="E35" s="31">
        <v>490.43</v>
      </c>
      <c r="F35" s="3"/>
      <c r="G35" s="3"/>
      <c r="H35" s="3"/>
    </row>
    <row r="36" spans="1:8" x14ac:dyDescent="0.4">
      <c r="A36" s="3" t="s">
        <v>50</v>
      </c>
      <c r="B36" s="39" t="s">
        <v>28</v>
      </c>
      <c r="C36" s="3">
        <f>518.1+1350.67</f>
        <v>1868.77</v>
      </c>
      <c r="D36" s="3">
        <f>582.74+1161.73</f>
        <v>1744.47</v>
      </c>
      <c r="E36" s="31">
        <f>690.7+1055.54</f>
        <v>1746.24</v>
      </c>
      <c r="F36" s="3"/>
      <c r="G36" s="3"/>
      <c r="H36" s="3"/>
    </row>
    <row r="37" spans="1:8" x14ac:dyDescent="0.4">
      <c r="A37" s="3" t="s">
        <v>66</v>
      </c>
      <c r="B37" s="39" t="s">
        <v>64</v>
      </c>
      <c r="C37" s="52">
        <f>C34/C36</f>
        <v>5.0568020676701785E-3</v>
      </c>
      <c r="D37" s="52">
        <f t="shared" ref="D37:E37" si="0">D34/D36</f>
        <v>8.4552901454309909E-3</v>
      </c>
      <c r="E37" s="53">
        <f t="shared" si="0"/>
        <v>1.11210371999267E-2</v>
      </c>
      <c r="F37" s="3"/>
      <c r="G37" s="3"/>
      <c r="H37" s="3"/>
    </row>
    <row r="38" spans="1:8" x14ac:dyDescent="0.4">
      <c r="A38" s="3" t="s">
        <v>66</v>
      </c>
      <c r="B38" s="39" t="s">
        <v>37</v>
      </c>
      <c r="C38" s="24">
        <f>C17/C33</f>
        <v>5369.8571428571422</v>
      </c>
      <c r="D38" s="24">
        <f t="shared" ref="D38:E38" si="1">D17/D33</f>
        <v>7327.25</v>
      </c>
      <c r="E38" s="26">
        <f t="shared" si="1"/>
        <v>7974.6153846153848</v>
      </c>
      <c r="F38" s="3"/>
      <c r="G38" s="3"/>
      <c r="H38" s="3"/>
    </row>
    <row r="39" spans="1:8" x14ac:dyDescent="0.4">
      <c r="A39" s="3" t="s">
        <v>66</v>
      </c>
      <c r="B39" s="39" t="s">
        <v>38</v>
      </c>
      <c r="C39" s="24">
        <f>(C17-C27)/C33</f>
        <v>5767.1428571428569</v>
      </c>
      <c r="D39" s="24">
        <f t="shared" ref="D39:E39" si="2">(D17-D27)/D33</f>
        <v>7788.666666666667</v>
      </c>
      <c r="E39" s="26">
        <f t="shared" si="2"/>
        <v>8722.6153846153848</v>
      </c>
      <c r="F39" s="3"/>
      <c r="G39" s="3"/>
      <c r="H39" s="3"/>
    </row>
    <row r="40" spans="1:8" x14ac:dyDescent="0.4">
      <c r="A40" s="3" t="s">
        <v>66</v>
      </c>
      <c r="B40" s="39" t="s">
        <v>35</v>
      </c>
      <c r="C40" s="24">
        <f>C35/C17</f>
        <v>0.77430897336986892</v>
      </c>
      <c r="D40" s="24">
        <f t="shared" ref="D40:E40" si="3">D35/D17</f>
        <v>0.56182969963719909</v>
      </c>
      <c r="E40" s="26">
        <f t="shared" si="3"/>
        <v>0.4730683900839201</v>
      </c>
      <c r="F40" s="3"/>
      <c r="G40" s="3"/>
      <c r="H40" s="3"/>
    </row>
    <row r="41" spans="1:8" x14ac:dyDescent="0.4">
      <c r="A41" s="3" t="s">
        <v>66</v>
      </c>
      <c r="B41" s="39" t="s">
        <v>36</v>
      </c>
      <c r="C41" s="24">
        <f>(C35-C36)/C17</f>
        <v>-1.7114847428769053</v>
      </c>
      <c r="D41" s="24">
        <f t="shared" ref="D41:E41" si="4">(D35-D36)/D17</f>
        <v>-1.4221683896868995</v>
      </c>
      <c r="E41" s="26">
        <f t="shared" si="4"/>
        <v>-1.211353332690267</v>
      </c>
      <c r="F41" s="3"/>
      <c r="G41" s="3"/>
      <c r="H41" s="3"/>
    </row>
    <row r="42" spans="1:8" x14ac:dyDescent="0.4">
      <c r="A42" s="2"/>
      <c r="B42" s="37" t="s">
        <v>6</v>
      </c>
      <c r="C42" s="2"/>
      <c r="D42" s="2"/>
      <c r="E42" s="2"/>
      <c r="F42" s="2"/>
      <c r="G42" s="2"/>
      <c r="H42" s="2"/>
    </row>
    <row r="43" spans="1:8" x14ac:dyDescent="0.4">
      <c r="A43" s="3" t="s">
        <v>66</v>
      </c>
      <c r="B43" s="39" t="s">
        <v>39</v>
      </c>
      <c r="C43" s="24">
        <f>$G$9/C13</f>
        <v>17.107787927300123</v>
      </c>
      <c r="D43" s="24">
        <f t="shared" ref="D43:E43" si="5">$G$9/D13</f>
        <v>14.638807413376311</v>
      </c>
      <c r="E43" s="26">
        <f t="shared" si="5"/>
        <v>12.30026947607892</v>
      </c>
      <c r="F43" s="3"/>
      <c r="G43" s="3"/>
      <c r="H43" s="3"/>
    </row>
    <row r="44" spans="1:8" x14ac:dyDescent="0.4">
      <c r="A44" s="3" t="s">
        <v>66</v>
      </c>
      <c r="B44" s="39" t="s">
        <v>40</v>
      </c>
      <c r="C44" s="24">
        <f>$G$9/C17</f>
        <v>24.164995078347392</v>
      </c>
      <c r="D44" s="24">
        <f t="shared" ref="D44:E44" si="6">$G$9/D17</f>
        <v>20.661184846520413</v>
      </c>
      <c r="E44" s="26">
        <f t="shared" si="6"/>
        <v>17.523642326613292</v>
      </c>
      <c r="F44" s="3"/>
      <c r="G44" s="3"/>
      <c r="H44" s="3"/>
    </row>
    <row r="45" spans="1:8" x14ac:dyDescent="0.4">
      <c r="A45" s="3" t="s">
        <v>69</v>
      </c>
      <c r="B45" s="39" t="s">
        <v>68</v>
      </c>
      <c r="C45" s="24">
        <f>(2627.88+1525.5)/2</f>
        <v>2076.69</v>
      </c>
      <c r="D45" s="24">
        <f>(2077+1333)/2</f>
        <v>1705</v>
      </c>
      <c r="E45" s="25">
        <f>(1935+1616.25)/2</f>
        <v>1775.625</v>
      </c>
      <c r="F45" s="3"/>
      <c r="G45" s="3"/>
      <c r="H45" s="3"/>
    </row>
    <row r="46" spans="1:8" x14ac:dyDescent="0.4">
      <c r="A46" s="3" t="s">
        <v>66</v>
      </c>
      <c r="B46" s="39" t="s">
        <v>29</v>
      </c>
      <c r="C46" s="24">
        <f>C45/C24</f>
        <v>49.729166666666671</v>
      </c>
      <c r="D46" s="24">
        <f t="shared" ref="D46:E46" si="7">D45/D24</f>
        <v>34.147806929701581</v>
      </c>
      <c r="E46" s="25">
        <f t="shared" si="7"/>
        <v>29.84745335350479</v>
      </c>
      <c r="F46" s="3"/>
      <c r="G46" s="3"/>
      <c r="H46" s="3"/>
    </row>
    <row r="47" spans="1:8" x14ac:dyDescent="0.4">
      <c r="A47" s="3" t="s">
        <v>66</v>
      </c>
      <c r="B47" s="39" t="s">
        <v>30</v>
      </c>
      <c r="C47" s="24">
        <f>C45/C30</f>
        <v>44.611877469341685</v>
      </c>
      <c r="D47" s="24">
        <f t="shared" ref="D47:E47" si="8">D45/D30</f>
        <v>68.720877992426679</v>
      </c>
      <c r="E47" s="25">
        <f t="shared" si="8"/>
        <v>39.216181047670972</v>
      </c>
      <c r="F47" s="3"/>
      <c r="G47" s="3"/>
      <c r="H47" s="3"/>
    </row>
    <row r="48" spans="1:8" x14ac:dyDescent="0.4">
      <c r="A48" s="3" t="s">
        <v>66</v>
      </c>
      <c r="B48" s="39" t="s">
        <v>31</v>
      </c>
      <c r="C48" s="33">
        <f>1/C47</f>
        <v>2.2415555155400557E-2</v>
      </c>
      <c r="D48" s="33">
        <f>1/D47</f>
        <v>1.4551618506827053E-2</v>
      </c>
      <c r="E48" s="17">
        <f>1/E47</f>
        <v>2.5499678277811029E-2</v>
      </c>
      <c r="F48" s="3"/>
      <c r="G48" s="3"/>
      <c r="H48" s="3"/>
    </row>
    <row r="49" spans="1:8" x14ac:dyDescent="0.4">
      <c r="A49" s="3" t="s">
        <v>52</v>
      </c>
      <c r="B49" s="39" t="s">
        <v>42</v>
      </c>
      <c r="C49" s="16">
        <v>0.2732</v>
      </c>
      <c r="D49" s="16">
        <v>0.29220000000000002</v>
      </c>
      <c r="E49" s="17">
        <v>0.33279999999999998</v>
      </c>
      <c r="F49" s="3"/>
      <c r="G49" s="3"/>
      <c r="H49" s="3"/>
    </row>
    <row r="50" spans="1:8" x14ac:dyDescent="0.4">
      <c r="A50" s="3" t="s">
        <v>54</v>
      </c>
      <c r="B50" s="39" t="s">
        <v>70</v>
      </c>
      <c r="C50" s="32">
        <v>1.06E-2</v>
      </c>
      <c r="D50" s="32">
        <v>1.4999999999999999E-2</v>
      </c>
      <c r="E50" s="26">
        <v>1.79</v>
      </c>
      <c r="F50" s="3"/>
      <c r="G50" s="3"/>
      <c r="H50" s="3"/>
    </row>
    <row r="51" spans="1:8" x14ac:dyDescent="0.4">
      <c r="A51" s="3" t="s">
        <v>51</v>
      </c>
      <c r="B51" s="39" t="s">
        <v>53</v>
      </c>
      <c r="C51" s="16">
        <v>0</v>
      </c>
      <c r="D51" s="16">
        <v>0</v>
      </c>
      <c r="E51" s="17">
        <v>0</v>
      </c>
      <c r="F51" s="3"/>
      <c r="G51" s="3"/>
      <c r="H51" s="3"/>
    </row>
    <row r="52" spans="1:8" x14ac:dyDescent="0.4">
      <c r="A52" s="2"/>
      <c r="B52" s="37" t="s">
        <v>7</v>
      </c>
      <c r="C52" s="2"/>
      <c r="D52" s="2"/>
      <c r="E52" s="2"/>
      <c r="F52" s="2"/>
      <c r="G52" s="2"/>
      <c r="H52" s="2"/>
    </row>
    <row r="53" spans="1:8" ht="14.25" thickBot="1" x14ac:dyDescent="0.45">
      <c r="A53" s="3" t="s">
        <v>58</v>
      </c>
      <c r="C53" s="46" t="s">
        <v>57</v>
      </c>
      <c r="D53" s="47"/>
      <c r="E53" s="6"/>
      <c r="F53" s="6"/>
      <c r="G53" s="6"/>
      <c r="H53" s="6"/>
    </row>
    <row r="54" spans="1:8" ht="14.65" thickTop="1" thickBot="1" x14ac:dyDescent="0.45">
      <c r="A54" s="6"/>
      <c r="B54" s="6" t="s">
        <v>56</v>
      </c>
      <c r="C54" s="6">
        <v>2024</v>
      </c>
      <c r="D54" s="45">
        <v>2025</v>
      </c>
      <c r="E54" s="6"/>
      <c r="F54" s="6"/>
      <c r="G54" s="6"/>
      <c r="H54" s="6"/>
    </row>
    <row r="55" spans="1:8" ht="14.25" thickTop="1" x14ac:dyDescent="0.4">
      <c r="A55" s="58"/>
      <c r="B55" s="3" t="s">
        <v>77</v>
      </c>
      <c r="C55" s="27">
        <v>15.5</v>
      </c>
      <c r="D55" s="59">
        <v>13.83</v>
      </c>
      <c r="E55" s="58"/>
      <c r="F55" s="58"/>
      <c r="G55" s="58"/>
      <c r="H55" s="58"/>
    </row>
    <row r="56" spans="1:8" x14ac:dyDescent="0.4">
      <c r="A56" s="58"/>
      <c r="B56" s="3" t="s">
        <v>78</v>
      </c>
      <c r="C56" s="27">
        <v>21.77</v>
      </c>
      <c r="D56" s="60">
        <v>17.77</v>
      </c>
      <c r="E56" s="58"/>
      <c r="F56" s="58"/>
      <c r="G56" s="58"/>
      <c r="H56" s="58"/>
    </row>
    <row r="57" spans="1:8" x14ac:dyDescent="0.4">
      <c r="A57" s="58"/>
      <c r="B57" s="3" t="s">
        <v>79</v>
      </c>
      <c r="C57" s="27">
        <v>14.22</v>
      </c>
      <c r="D57" s="60">
        <v>11.81</v>
      </c>
      <c r="E57" s="58"/>
      <c r="F57" s="58"/>
      <c r="G57" s="58"/>
      <c r="H57" s="58"/>
    </row>
    <row r="58" spans="1:8" x14ac:dyDescent="0.4">
      <c r="A58" s="58"/>
      <c r="B58" s="3" t="s">
        <v>80</v>
      </c>
      <c r="C58" s="27">
        <v>12.72</v>
      </c>
      <c r="D58" s="60">
        <v>11.56</v>
      </c>
      <c r="E58" s="58"/>
      <c r="F58" s="58"/>
      <c r="G58" s="58"/>
      <c r="H58" s="58"/>
    </row>
    <row r="59" spans="1:8" x14ac:dyDescent="0.4">
      <c r="A59" s="58"/>
      <c r="B59" s="3" t="s">
        <v>81</v>
      </c>
      <c r="C59" s="27">
        <v>20.88</v>
      </c>
      <c r="D59" s="60">
        <v>16.7</v>
      </c>
      <c r="E59" s="58"/>
      <c r="F59" s="58"/>
      <c r="G59" s="58"/>
      <c r="H59" s="58"/>
    </row>
    <row r="60" spans="1:8" x14ac:dyDescent="0.4">
      <c r="A60" s="58"/>
      <c r="B60" s="3" t="s">
        <v>82</v>
      </c>
      <c r="C60" s="27">
        <v>16.21</v>
      </c>
      <c r="D60" s="60">
        <v>13.31</v>
      </c>
      <c r="E60" s="58"/>
      <c r="F60" s="58"/>
      <c r="G60" s="58"/>
      <c r="H60" s="58"/>
    </row>
    <row r="61" spans="1:8" x14ac:dyDescent="0.4">
      <c r="A61" s="58"/>
      <c r="B61" s="3" t="s">
        <v>83</v>
      </c>
      <c r="C61" s="27">
        <v>16.96</v>
      </c>
      <c r="D61" s="60">
        <v>13.68</v>
      </c>
      <c r="E61" s="58"/>
      <c r="F61" s="58"/>
      <c r="G61" s="58"/>
      <c r="H61" s="58"/>
    </row>
    <row r="62" spans="1:8" x14ac:dyDescent="0.4">
      <c r="A62" s="58"/>
      <c r="B62" s="3" t="s">
        <v>84</v>
      </c>
      <c r="C62" s="27">
        <v>12.3</v>
      </c>
      <c r="D62" s="60">
        <v>10.85</v>
      </c>
      <c r="E62" s="58"/>
      <c r="F62" s="58"/>
      <c r="G62" s="58"/>
      <c r="H62" s="58"/>
    </row>
    <row r="63" spans="1:8" x14ac:dyDescent="0.4">
      <c r="A63" s="43"/>
      <c r="B63" s="3" t="s">
        <v>85</v>
      </c>
      <c r="C63" s="27">
        <v>11.58</v>
      </c>
      <c r="D63" s="60">
        <v>9.98</v>
      </c>
      <c r="E63" s="43"/>
    </row>
    <row r="64" spans="1:8" x14ac:dyDescent="0.4">
      <c r="A64" s="43"/>
      <c r="B64" s="3" t="s">
        <v>86</v>
      </c>
      <c r="C64" s="27">
        <v>14.49</v>
      </c>
      <c r="D64" s="60">
        <v>12.66</v>
      </c>
      <c r="E64" s="43"/>
    </row>
    <row r="65" spans="1:10" x14ac:dyDescent="0.4">
      <c r="A65" s="43"/>
      <c r="B65" s="3" t="s">
        <v>87</v>
      </c>
      <c r="C65" s="27">
        <v>22.01</v>
      </c>
      <c r="D65" s="60">
        <v>17.489999999999998</v>
      </c>
      <c r="E65" s="43"/>
    </row>
    <row r="66" spans="1:10" x14ac:dyDescent="0.4">
      <c r="A66" s="43"/>
      <c r="B66" s="3" t="s">
        <v>88</v>
      </c>
      <c r="C66" s="27">
        <v>29.15</v>
      </c>
      <c r="D66" s="60">
        <v>24.46</v>
      </c>
      <c r="E66" s="43"/>
    </row>
    <row r="67" spans="1:10" x14ac:dyDescent="0.4">
      <c r="A67" s="43"/>
      <c r="B67" s="3" t="s">
        <v>89</v>
      </c>
      <c r="C67" s="27">
        <v>24.21</v>
      </c>
      <c r="D67" s="60">
        <v>18.73</v>
      </c>
      <c r="E67" s="43"/>
    </row>
    <row r="68" spans="1:10" x14ac:dyDescent="0.4">
      <c r="A68" s="43"/>
      <c r="B68" s="3" t="s">
        <v>90</v>
      </c>
      <c r="C68" s="27">
        <v>24.26</v>
      </c>
      <c r="D68" s="60">
        <v>19.399999999999999</v>
      </c>
      <c r="E68" s="43"/>
    </row>
    <row r="69" spans="1:10" x14ac:dyDescent="0.4">
      <c r="A69" s="43"/>
      <c r="B69" s="3" t="s">
        <v>91</v>
      </c>
      <c r="C69" s="27">
        <v>21.09</v>
      </c>
      <c r="D69" s="60">
        <v>16.61</v>
      </c>
      <c r="E69" s="43"/>
    </row>
    <row r="70" spans="1:10" x14ac:dyDescent="0.4">
      <c r="A70" s="43"/>
      <c r="B70" s="3" t="s">
        <v>92</v>
      </c>
      <c r="C70" s="27">
        <v>113.66</v>
      </c>
      <c r="D70" s="60">
        <v>39.880000000000003</v>
      </c>
      <c r="E70" s="43"/>
    </row>
    <row r="71" spans="1:10" x14ac:dyDescent="0.4">
      <c r="A71" s="43"/>
      <c r="B71" s="3" t="s">
        <v>93</v>
      </c>
      <c r="C71" s="27">
        <v>36.65</v>
      </c>
      <c r="D71" s="60">
        <v>25.16</v>
      </c>
      <c r="E71" s="43"/>
    </row>
    <row r="72" spans="1:10" ht="14.25" thickBot="1" x14ac:dyDescent="0.45">
      <c r="A72" s="6"/>
      <c r="B72" s="6" t="s">
        <v>71</v>
      </c>
      <c r="C72" s="61">
        <v>22.29</v>
      </c>
      <c r="D72" s="62">
        <v>19.190000000000001</v>
      </c>
      <c r="E72" s="6"/>
      <c r="F72" s="6"/>
      <c r="G72" s="6"/>
      <c r="H72" s="6"/>
    </row>
    <row r="73" spans="1:10" ht="14.65" thickTop="1" thickBot="1" x14ac:dyDescent="0.45">
      <c r="A73" s="8"/>
      <c r="B73" s="8" t="s">
        <v>59</v>
      </c>
      <c r="C73" s="63">
        <v>25</v>
      </c>
      <c r="D73" s="64">
        <v>17.39</v>
      </c>
      <c r="E73" s="8"/>
      <c r="F73" s="8"/>
      <c r="G73" s="8"/>
      <c r="H73" s="8"/>
    </row>
    <row r="74" spans="1:10" ht="14.25" thickTop="1" x14ac:dyDescent="0.4">
      <c r="H74" s="42"/>
    </row>
    <row r="75" spans="1:10" x14ac:dyDescent="0.4">
      <c r="H75" s="42"/>
    </row>
    <row r="76" spans="1:10" x14ac:dyDescent="0.4">
      <c r="H76" s="42"/>
    </row>
    <row r="77" spans="1:10" x14ac:dyDescent="0.4">
      <c r="E77" s="44"/>
      <c r="F77" s="44"/>
    </row>
    <row r="78" spans="1:10" x14ac:dyDescent="0.4">
      <c r="J78" s="44"/>
    </row>
  </sheetData>
  <phoneticPr fontId="2" type="noConversion"/>
  <pageMargins left="0.7" right="0.7" top="0.75" bottom="0.75" header="0.3" footer="0.3"/>
  <ignoredErrors>
    <ignoredError sqref="D30:E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</dc:creator>
  <cp:lastModifiedBy>jiayuan chen</cp:lastModifiedBy>
  <dcterms:created xsi:type="dcterms:W3CDTF">2015-06-05T18:19:34Z</dcterms:created>
  <dcterms:modified xsi:type="dcterms:W3CDTF">2024-06-15T10:09:03Z</dcterms:modified>
</cp:coreProperties>
</file>