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SK\Documents\在做工程\Obsidian Vault\股票\A股\股票列表\牧原股份\分析\"/>
    </mc:Choice>
  </mc:AlternateContent>
  <xr:revisionPtr revIDLastSave="0" documentId="13_ncr:1_{62D79D10-7A8F-49D6-8742-F33E69E302C2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" l="1"/>
  <c r="C61" i="1"/>
  <c r="E48" i="1"/>
  <c r="C48" i="1"/>
  <c r="E44" i="1"/>
  <c r="E45" i="1" s="1"/>
  <c r="C44" i="1"/>
  <c r="C45" i="1" s="1"/>
  <c r="D43" i="1"/>
  <c r="C43" i="1"/>
  <c r="D38" i="1"/>
  <c r="E38" i="1"/>
  <c r="D39" i="1"/>
  <c r="E39" i="1"/>
  <c r="C39" i="1"/>
  <c r="C38" i="1"/>
  <c r="D36" i="1"/>
  <c r="E36" i="1"/>
  <c r="C36" i="1"/>
  <c r="E27" i="1"/>
  <c r="E37" i="1" s="1"/>
  <c r="D27" i="1"/>
  <c r="D37" i="1" s="1"/>
  <c r="C27" i="1"/>
  <c r="C37" i="1" s="1"/>
  <c r="D22" i="1"/>
  <c r="E22" i="1"/>
  <c r="C22" i="1"/>
  <c r="C18" i="1"/>
  <c r="D18" i="1"/>
  <c r="E18" i="1"/>
  <c r="C19" i="1"/>
  <c r="D19" i="1"/>
  <c r="E19" i="1"/>
  <c r="G9" i="1"/>
  <c r="E41" i="1" s="1"/>
  <c r="E15" i="1"/>
  <c r="E16" i="1" s="1"/>
  <c r="D15" i="1"/>
  <c r="D16" i="1" s="1"/>
  <c r="C15" i="1"/>
  <c r="C16" i="1" s="1"/>
  <c r="C14" i="1"/>
  <c r="D14" i="1"/>
  <c r="E14" i="1"/>
  <c r="H9" i="1"/>
  <c r="D42" i="1" l="1"/>
  <c r="C42" i="1"/>
  <c r="D41" i="1"/>
  <c r="E42" i="1"/>
  <c r="C41" i="1"/>
  <c r="D25" i="1"/>
</calcChain>
</file>

<file path=xl/sharedStrings.xml><?xml version="1.0" encoding="utf-8"?>
<sst xmlns="http://schemas.openxmlformats.org/spreadsheetml/2006/main" count="120" uniqueCount="80">
  <si>
    <t>牧原股份</t>
    <phoneticPr fontId="2" type="noConversion"/>
  </si>
  <si>
    <t>财务与估值</t>
    <phoneticPr fontId="2" type="noConversion"/>
  </si>
  <si>
    <t>市场数据</t>
    <phoneticPr fontId="2" type="noConversion"/>
  </si>
  <si>
    <t>分析时间</t>
    <phoneticPr fontId="2" type="noConversion"/>
  </si>
  <si>
    <t>财年截止日</t>
    <phoneticPr fontId="2" type="noConversion"/>
  </si>
  <si>
    <t>财务摘要</t>
    <phoneticPr fontId="2" type="noConversion"/>
  </si>
  <si>
    <t>信用指标</t>
    <phoneticPr fontId="2" type="noConversion"/>
  </si>
  <si>
    <t>估值与收益</t>
    <phoneticPr fontId="2" type="noConversion"/>
  </si>
  <si>
    <t>可比公司</t>
    <phoneticPr fontId="2" type="noConversion"/>
  </si>
  <si>
    <t>行业</t>
    <phoneticPr fontId="2" type="noConversion"/>
  </si>
  <si>
    <t>公司评级</t>
    <phoneticPr fontId="2" type="noConversion"/>
  </si>
  <si>
    <t>农林牧渔</t>
    <phoneticPr fontId="2" type="noConversion"/>
  </si>
  <si>
    <t>股价</t>
    <phoneticPr fontId="2" type="noConversion"/>
  </si>
  <si>
    <t>52周回报</t>
    <phoneticPr fontId="2" type="noConversion"/>
  </si>
  <si>
    <t>52周高点</t>
    <phoneticPr fontId="2" type="noConversion"/>
  </si>
  <si>
    <t>稀释后股数</t>
    <phoneticPr fontId="2" type="noConversion"/>
  </si>
  <si>
    <t>市值</t>
    <phoneticPr fontId="2" type="noConversion"/>
  </si>
  <si>
    <t>企业价值</t>
    <phoneticPr fontId="2" type="noConversion"/>
  </si>
  <si>
    <t>历史期间</t>
    <phoneticPr fontId="2" type="noConversion"/>
  </si>
  <si>
    <t>预测期间</t>
    <phoneticPr fontId="2" type="noConversion"/>
  </si>
  <si>
    <t>%增长率</t>
    <phoneticPr fontId="2" type="noConversion"/>
  </si>
  <si>
    <t>毛利</t>
    <phoneticPr fontId="2" type="noConversion"/>
  </si>
  <si>
    <t>%毛利率</t>
    <phoneticPr fontId="2" type="noConversion"/>
  </si>
  <si>
    <t>%EBITDA利润率</t>
    <phoneticPr fontId="2" type="noConversion"/>
  </si>
  <si>
    <t>折旧摊销</t>
    <phoneticPr fontId="2" type="noConversion"/>
  </si>
  <si>
    <t>净利润</t>
    <phoneticPr fontId="2" type="noConversion"/>
  </si>
  <si>
    <t>%净利率</t>
    <phoneticPr fontId="2" type="noConversion"/>
  </si>
  <si>
    <t>运营现金流</t>
    <phoneticPr fontId="2" type="noConversion"/>
  </si>
  <si>
    <t>减去：资本开支</t>
    <phoneticPr fontId="2" type="noConversion"/>
  </si>
  <si>
    <t>自由现金流</t>
    <phoneticPr fontId="2" type="noConversion"/>
  </si>
  <si>
    <t>(单位：亿元，美股数据除外；亿股)</t>
    <phoneticPr fontId="2" type="noConversion"/>
  </si>
  <si>
    <t>平均日交易量（股）</t>
    <phoneticPr fontId="2" type="noConversion"/>
  </si>
  <si>
    <t>营业收入</t>
    <phoneticPr fontId="2" type="noConversion"/>
  </si>
  <si>
    <t>利息费用</t>
    <phoneticPr fontId="2" type="noConversion"/>
  </si>
  <si>
    <t>总债务</t>
    <phoneticPr fontId="2" type="noConversion"/>
  </si>
  <si>
    <t>现金</t>
    <phoneticPr fontId="2" type="noConversion"/>
  </si>
  <si>
    <t>P/E</t>
    <phoneticPr fontId="2" type="noConversion"/>
  </si>
  <si>
    <t>P/FCF</t>
    <phoneticPr fontId="2" type="noConversion"/>
  </si>
  <si>
    <t>自由现金流收益率</t>
    <phoneticPr fontId="2" type="noConversion"/>
  </si>
  <si>
    <t>股息收益率</t>
    <phoneticPr fontId="2" type="noConversion"/>
  </si>
  <si>
    <t>/</t>
    <phoneticPr fontId="2" type="noConversion"/>
  </si>
  <si>
    <t>每股自由现金流</t>
    <phoneticPr fontId="2" type="noConversion"/>
  </si>
  <si>
    <t>税息折旧及摊销前利润（EBITDA）</t>
    <phoneticPr fontId="2" type="noConversion"/>
  </si>
  <si>
    <t>杠杆率=总债务/EBITDA</t>
    <phoneticPr fontId="2" type="noConversion"/>
  </si>
  <si>
    <t>杠杆率=净债务/EBITDA</t>
    <phoneticPr fontId="2" type="noConversion"/>
  </si>
  <si>
    <t>利息覆盖倍数=EBITDA/利息费用</t>
    <phoneticPr fontId="2" type="noConversion"/>
  </si>
  <si>
    <t>利息覆盖倍数=（EBITDA-资本开支）/利息费用</t>
    <phoneticPr fontId="2" type="noConversion"/>
  </si>
  <si>
    <t>企业价值/销售额</t>
    <phoneticPr fontId="2" type="noConversion"/>
  </si>
  <si>
    <t>企业价值/EBITDA</t>
    <phoneticPr fontId="2" type="noConversion"/>
  </si>
  <si>
    <t>稀释每股收益（EPS）</t>
    <phoneticPr fontId="2" type="noConversion"/>
  </si>
  <si>
    <t>投入资本回报率（ROIC）</t>
    <phoneticPr fontId="2" type="noConversion"/>
  </si>
  <si>
    <t>直接取得</t>
    <phoneticPr fontId="2" type="noConversion"/>
  </si>
  <si>
    <t>利润表直接取得</t>
    <phoneticPr fontId="2" type="noConversion"/>
  </si>
  <si>
    <t>营业收入-营业成本</t>
    <phoneticPr fontId="2" type="noConversion"/>
  </si>
  <si>
    <t>现金流量表摘要直接取得</t>
    <phoneticPr fontId="2" type="noConversion"/>
  </si>
  <si>
    <t>利润表摘要直接取得</t>
    <phoneticPr fontId="2" type="noConversion"/>
  </si>
  <si>
    <t>每股指标直接取得</t>
    <phoneticPr fontId="2" type="noConversion"/>
  </si>
  <si>
    <t>现金流量表直接取得</t>
    <phoneticPr fontId="2" type="noConversion"/>
  </si>
  <si>
    <t>资产负债表直接取得</t>
    <phoneticPr fontId="2" type="noConversion"/>
  </si>
  <si>
    <t>计算</t>
  </si>
  <si>
    <t>计算</t>
    <phoneticPr fontId="2" type="noConversion"/>
  </si>
  <si>
    <t>经营现金流-资本开支</t>
    <phoneticPr fontId="2" type="noConversion"/>
  </si>
  <si>
    <t>现金流量表购建固定资产、无形资产和其他长期资产支付的现金直接取得</t>
    <phoneticPr fontId="2" type="noConversion"/>
  </si>
  <si>
    <t>关键比率直接取得</t>
    <phoneticPr fontId="2" type="noConversion"/>
  </si>
  <si>
    <t>股票回购比例</t>
    <phoneticPr fontId="2" type="noConversion"/>
  </si>
  <si>
    <t>分红直接取得</t>
    <phoneticPr fontId="2" type="noConversion"/>
  </si>
  <si>
    <t>【数据来源】</t>
    <phoneticPr fontId="2" type="noConversion"/>
  </si>
  <si>
    <t>公司</t>
    <phoneticPr fontId="2" type="noConversion"/>
  </si>
  <si>
    <t>温氏股份</t>
  </si>
  <si>
    <t>新希望</t>
  </si>
  <si>
    <t>正邦科技</t>
  </si>
  <si>
    <t>神农集团</t>
  </si>
  <si>
    <t>巨星农牧</t>
  </si>
  <si>
    <t>新五丰</t>
  </si>
  <si>
    <t>东瑞股份</t>
  </si>
  <si>
    <t>罗牛山</t>
  </si>
  <si>
    <t>市盈率</t>
    <phoneticPr fontId="2" type="noConversion"/>
  </si>
  <si>
    <t>行业比较直接取得</t>
    <phoneticPr fontId="2" type="noConversion"/>
  </si>
  <si>
    <t>平均值</t>
    <phoneticPr fontId="2" type="noConversion"/>
  </si>
  <si>
    <t>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</si>
</sst>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"/>
    <numFmt numFmtId="177" formatCode="0.0"/>
    <numFmt numFmtId="178" formatCode="0.0%"/>
  </numFmts>
  <fonts count="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0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0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31" fontId="0" fillId="0" borderId="0" xfId="0" applyNumberFormat="1"/>
    <xf numFmtId="0" fontId="3" fillId="2" borderId="0" xfId="0" applyFont="1" applyFill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0" xfId="0" applyNumberFormat="1"/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Continuous" vertical="center"/>
    </xf>
    <xf numFmtId="0" fontId="4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8" xfId="0" applyFill="1" applyBorder="1"/>
    <xf numFmtId="9" fontId="0" fillId="0" borderId="2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0" fillId="0" borderId="7" xfId="1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7" xfId="1" applyNumberFormat="1" applyFon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2" fontId="0" fillId="0" borderId="7" xfId="1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0" fillId="0" borderId="7" xfId="1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0" fontId="4" fillId="3" borderId="8" xfId="0" applyFont="1" applyFill="1" applyBorder="1"/>
    <xf numFmtId="0" fontId="4" fillId="0" borderId="0" xfId="0" applyFont="1"/>
    <xf numFmtId="0" fontId="5" fillId="2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4" borderId="2" xfId="0" applyFont="1" applyFill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/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14" fontId="0" fillId="0" borderId="2" xfId="0" applyNumberFormat="1" applyBorder="1"/>
    <xf numFmtId="2" fontId="4" fillId="0" borderId="3" xfId="0" applyNumberFormat="1" applyFont="1" applyBorder="1" applyAlignment="1">
      <alignment horizontal="center" vertical="center"/>
    </xf>
    <xf numFmtId="0" fontId="0" fillId="0" borderId="7" xfId="0" applyBorder="1"/>
    <xf numFmtId="2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workbookViewId="0">
      <selection activeCell="H23" sqref="H23"/>
    </sheetView>
  </sheetViews>
  <sheetFormatPr defaultRowHeight="13.9" x14ac:dyDescent="0.4"/>
  <cols>
    <col min="1" max="1" width="23.06640625" bestFit="1" customWidth="1"/>
    <col min="2" max="2" width="42.9296875" style="43" bestFit="1" customWidth="1"/>
    <col min="3" max="3" width="14.265625" bestFit="1" customWidth="1"/>
    <col min="4" max="4" width="13.46484375" bestFit="1" customWidth="1"/>
    <col min="5" max="5" width="11.59765625" bestFit="1" customWidth="1"/>
    <col min="6" max="6" width="8.796875" bestFit="1" customWidth="1"/>
    <col min="7" max="7" width="10.796875" bestFit="1" customWidth="1"/>
    <col min="8" max="8" width="19" bestFit="1" customWidth="1"/>
  </cols>
  <sheetData>
    <row r="1" spans="1:8" ht="14.25" thickTop="1" x14ac:dyDescent="0.4">
      <c r="A1" s="42"/>
      <c r="B1" s="42" t="s">
        <v>0</v>
      </c>
      <c r="C1" s="13"/>
      <c r="D1" s="13"/>
      <c r="E1" s="13"/>
      <c r="F1" s="13"/>
      <c r="G1" s="13"/>
      <c r="H1" s="13"/>
    </row>
    <row r="2" spans="1:8" x14ac:dyDescent="0.4">
      <c r="B2" s="43" t="s">
        <v>30</v>
      </c>
      <c r="G2" t="s">
        <v>4</v>
      </c>
      <c r="H2" s="5">
        <v>45657</v>
      </c>
    </row>
    <row r="3" spans="1:8" x14ac:dyDescent="0.4">
      <c r="A3" t="s">
        <v>66</v>
      </c>
      <c r="B3" s="43" t="s">
        <v>3</v>
      </c>
      <c r="C3" s="1">
        <v>45454</v>
      </c>
    </row>
    <row r="4" spans="1:8" x14ac:dyDescent="0.4">
      <c r="A4" s="2"/>
      <c r="B4" s="44" t="s">
        <v>1</v>
      </c>
      <c r="C4" s="2"/>
      <c r="D4" s="2"/>
      <c r="E4" s="2"/>
      <c r="F4" s="2"/>
      <c r="G4" s="2"/>
      <c r="H4" s="2"/>
    </row>
    <row r="5" spans="1:8" x14ac:dyDescent="0.4">
      <c r="D5" s="3"/>
      <c r="E5" s="3"/>
      <c r="F5" s="3"/>
      <c r="G5" s="3" t="s">
        <v>9</v>
      </c>
      <c r="H5" s="3" t="s">
        <v>11</v>
      </c>
    </row>
    <row r="6" spans="1:8" x14ac:dyDescent="0.4">
      <c r="D6" s="3"/>
      <c r="E6" s="3"/>
      <c r="F6" s="3"/>
      <c r="G6" s="3" t="s">
        <v>10</v>
      </c>
      <c r="H6" s="3"/>
    </row>
    <row r="7" spans="1:8" x14ac:dyDescent="0.4">
      <c r="A7" s="2"/>
      <c r="B7" s="44" t="s">
        <v>2</v>
      </c>
      <c r="C7" s="2"/>
      <c r="D7" s="2"/>
      <c r="E7" s="2"/>
      <c r="F7" s="2"/>
      <c r="G7" s="2"/>
      <c r="H7" s="2"/>
    </row>
    <row r="8" spans="1:8" ht="34.5" customHeight="1" thickBot="1" x14ac:dyDescent="0.45">
      <c r="A8" s="6"/>
      <c r="B8" s="6" t="s">
        <v>12</v>
      </c>
      <c r="C8" s="6" t="s">
        <v>13</v>
      </c>
      <c r="D8" s="6" t="s">
        <v>14</v>
      </c>
      <c r="E8" s="6" t="s">
        <v>15</v>
      </c>
      <c r="F8" s="6" t="s">
        <v>16</v>
      </c>
      <c r="G8" s="6" t="s">
        <v>17</v>
      </c>
      <c r="H8" s="6" t="s">
        <v>31</v>
      </c>
    </row>
    <row r="9" spans="1:8" ht="14.25" thickTop="1" x14ac:dyDescent="0.4">
      <c r="A9" s="4" t="s">
        <v>51</v>
      </c>
      <c r="B9" s="45">
        <v>47.87</v>
      </c>
      <c r="C9" s="4"/>
      <c r="D9" s="4"/>
      <c r="E9" s="4">
        <v>54.65</v>
      </c>
      <c r="F9" s="4">
        <v>2616</v>
      </c>
      <c r="G9" s="4">
        <f>F9+1250.58+104.29-230.24</f>
        <v>3740.63</v>
      </c>
      <c r="H9" s="4">
        <f>20/10000</f>
        <v>2E-3</v>
      </c>
    </row>
    <row r="10" spans="1:8" x14ac:dyDescent="0.4">
      <c r="A10" s="2"/>
      <c r="B10" s="44" t="s">
        <v>5</v>
      </c>
      <c r="C10" s="2"/>
      <c r="D10" s="2"/>
      <c r="E10" s="2"/>
      <c r="F10" s="2"/>
      <c r="G10" s="2"/>
      <c r="H10" s="2"/>
    </row>
    <row r="11" spans="1:8" ht="14.25" thickBot="1" x14ac:dyDescent="0.45">
      <c r="A11" s="3"/>
      <c r="B11" s="46"/>
      <c r="C11" s="7" t="s">
        <v>18</v>
      </c>
      <c r="D11" s="7"/>
      <c r="E11" s="10"/>
      <c r="F11" s="7" t="s">
        <v>19</v>
      </c>
      <c r="G11" s="7"/>
      <c r="H11" s="7"/>
    </row>
    <row r="12" spans="1:8" ht="14.65" thickTop="1" thickBot="1" x14ac:dyDescent="0.45">
      <c r="A12" s="9"/>
      <c r="B12" s="6"/>
      <c r="C12" s="8">
        <v>2021</v>
      </c>
      <c r="D12" s="8">
        <v>2022</v>
      </c>
      <c r="E12" s="11">
        <v>2023</v>
      </c>
      <c r="F12" s="8">
        <v>2024</v>
      </c>
      <c r="G12" s="8">
        <v>2025</v>
      </c>
      <c r="H12" s="8">
        <v>2026</v>
      </c>
    </row>
    <row r="13" spans="1:8" ht="14.25" thickTop="1" x14ac:dyDescent="0.4">
      <c r="A13" s="3" t="s">
        <v>52</v>
      </c>
      <c r="B13" s="46" t="s">
        <v>32</v>
      </c>
      <c r="C13" s="18">
        <v>788.9</v>
      </c>
      <c r="D13" s="18">
        <v>1248.26</v>
      </c>
      <c r="E13" s="19">
        <v>1108.6099999999999</v>
      </c>
      <c r="F13" s="30"/>
      <c r="G13" s="30"/>
      <c r="H13" s="30"/>
    </row>
    <row r="14" spans="1:8" ht="14.25" thickBot="1" x14ac:dyDescent="0.45">
      <c r="A14" s="9" t="s">
        <v>60</v>
      </c>
      <c r="B14" s="47" t="s">
        <v>20</v>
      </c>
      <c r="C14" s="14">
        <f>C13/562.77-1</f>
        <v>0.40181601720063265</v>
      </c>
      <c r="D14" s="14">
        <f>D13/C13-1</f>
        <v>0.58227912282925587</v>
      </c>
      <c r="E14" s="15">
        <f>E13/D13-1</f>
        <v>-0.11187573101757653</v>
      </c>
      <c r="F14" s="31"/>
      <c r="G14" s="31"/>
      <c r="H14" s="31"/>
    </row>
    <row r="15" spans="1:8" ht="14.25" thickTop="1" x14ac:dyDescent="0.4">
      <c r="A15" s="3" t="s">
        <v>53</v>
      </c>
      <c r="B15" s="46" t="s">
        <v>21</v>
      </c>
      <c r="C15" s="18">
        <f>C13-656.8</f>
        <v>132.10000000000002</v>
      </c>
      <c r="D15" s="18">
        <f>D13-1029.87</f>
        <v>218.3900000000001</v>
      </c>
      <c r="E15" s="19">
        <f>E13-1074.15</f>
        <v>34.459999999999809</v>
      </c>
      <c r="F15" s="30"/>
      <c r="G15" s="30"/>
      <c r="H15" s="30"/>
    </row>
    <row r="16" spans="1:8" ht="14.25" thickBot="1" x14ac:dyDescent="0.45">
      <c r="A16" s="9" t="s">
        <v>59</v>
      </c>
      <c r="B16" s="47" t="s">
        <v>22</v>
      </c>
      <c r="C16" s="14">
        <f>C15/C13</f>
        <v>0.16744834579794654</v>
      </c>
      <c r="D16" s="14">
        <f>D15/D13</f>
        <v>0.17495553810904788</v>
      </c>
      <c r="E16" s="15">
        <f>E15/E13</f>
        <v>3.1083970016506989E-2</v>
      </c>
      <c r="F16" s="31"/>
      <c r="G16" s="31"/>
      <c r="H16" s="31"/>
    </row>
    <row r="17" spans="1:8" ht="14.25" thickTop="1" x14ac:dyDescent="0.4">
      <c r="A17" s="3" t="s">
        <v>55</v>
      </c>
      <c r="B17" s="46" t="s">
        <v>42</v>
      </c>
      <c r="C17" s="18">
        <v>182.16</v>
      </c>
      <c r="D17" s="18">
        <v>293.60000000000002</v>
      </c>
      <c r="E17" s="20">
        <v>123.54</v>
      </c>
      <c r="F17" s="30"/>
      <c r="G17" s="30"/>
      <c r="H17" s="30"/>
    </row>
    <row r="18" spans="1:8" x14ac:dyDescent="0.4">
      <c r="A18" s="3" t="s">
        <v>59</v>
      </c>
      <c r="B18" s="48" t="s">
        <v>23</v>
      </c>
      <c r="C18" s="21">
        <f>C17/C13</f>
        <v>0.23090379008746356</v>
      </c>
      <c r="D18" s="21">
        <f>D17/D13</f>
        <v>0.23520740871292842</v>
      </c>
      <c r="E18" s="22">
        <f>E17/E13</f>
        <v>0.11143684433660171</v>
      </c>
      <c r="F18" s="30"/>
      <c r="G18" s="30"/>
      <c r="H18" s="30"/>
    </row>
    <row r="19" spans="1:8" ht="14.25" thickBot="1" x14ac:dyDescent="0.45">
      <c r="A19" s="9" t="s">
        <v>59</v>
      </c>
      <c r="B19" s="47" t="s">
        <v>20</v>
      </c>
      <c r="C19" s="14">
        <f>C17/346.37-1</f>
        <v>-0.47408840257528073</v>
      </c>
      <c r="D19" s="14">
        <f>D17/C17-1</f>
        <v>0.61176987263943805</v>
      </c>
      <c r="E19" s="15">
        <f>E17/D17-1</f>
        <v>-0.5792234332425068</v>
      </c>
      <c r="F19" s="31"/>
      <c r="G19" s="31"/>
      <c r="H19" s="31"/>
    </row>
    <row r="20" spans="1:8" ht="14.65" thickTop="1" thickBot="1" x14ac:dyDescent="0.45">
      <c r="A20" s="12" t="s">
        <v>54</v>
      </c>
      <c r="B20" s="8" t="s">
        <v>24</v>
      </c>
      <c r="C20" s="23">
        <v>88.96</v>
      </c>
      <c r="D20" s="23">
        <v>121.32</v>
      </c>
      <c r="E20" s="24">
        <v>135.35</v>
      </c>
      <c r="F20" s="32"/>
      <c r="G20" s="32"/>
      <c r="H20" s="32"/>
    </row>
    <row r="21" spans="1:8" ht="14.25" thickTop="1" x14ac:dyDescent="0.4">
      <c r="A21" s="3" t="s">
        <v>55</v>
      </c>
      <c r="B21" s="46" t="s">
        <v>25</v>
      </c>
      <c r="C21" s="18">
        <v>76.39</v>
      </c>
      <c r="D21" s="18">
        <v>149.33000000000001</v>
      </c>
      <c r="E21" s="20">
        <v>-41.68</v>
      </c>
      <c r="F21" s="30"/>
      <c r="G21" s="30"/>
      <c r="H21" s="30"/>
    </row>
    <row r="22" spans="1:8" ht="14.25" thickBot="1" x14ac:dyDescent="0.45">
      <c r="A22" s="9" t="s">
        <v>59</v>
      </c>
      <c r="B22" s="47" t="s">
        <v>26</v>
      </c>
      <c r="C22" s="14">
        <f>C21/C13</f>
        <v>9.6831030548865507E-2</v>
      </c>
      <c r="D22" s="14">
        <f>D21/D13</f>
        <v>0.11963052569176294</v>
      </c>
      <c r="E22" s="15">
        <f>E21/E13</f>
        <v>-3.7596630014161879E-2</v>
      </c>
      <c r="F22" s="31"/>
      <c r="G22" s="31"/>
      <c r="H22" s="31"/>
    </row>
    <row r="23" spans="1:8" ht="14.65" thickTop="1" thickBot="1" x14ac:dyDescent="0.45">
      <c r="A23" s="12"/>
      <c r="B23" s="8" t="s">
        <v>15</v>
      </c>
      <c r="C23" s="23">
        <v>52.62</v>
      </c>
      <c r="D23" s="23">
        <v>54.72</v>
      </c>
      <c r="E23" s="24">
        <v>54.65</v>
      </c>
      <c r="F23" s="32"/>
      <c r="G23" s="32"/>
      <c r="H23" s="32"/>
    </row>
    <row r="24" spans="1:8" ht="14.25" thickTop="1" x14ac:dyDescent="0.4">
      <c r="A24" s="3" t="s">
        <v>56</v>
      </c>
      <c r="B24" s="46" t="s">
        <v>49</v>
      </c>
      <c r="C24" s="18">
        <v>1.28</v>
      </c>
      <c r="D24" s="18">
        <v>2.4500000000000002</v>
      </c>
      <c r="E24" s="20">
        <v>-0.79</v>
      </c>
      <c r="F24" s="30"/>
      <c r="G24" s="30"/>
      <c r="H24" s="30"/>
    </row>
    <row r="25" spans="1:8" ht="14.25" thickBot="1" x14ac:dyDescent="0.45">
      <c r="A25" s="9" t="s">
        <v>59</v>
      </c>
      <c r="B25" s="47" t="s">
        <v>20</v>
      </c>
      <c r="C25" s="14" t="s">
        <v>40</v>
      </c>
      <c r="D25" s="14">
        <f>D24/C24-1</f>
        <v>0.9140625</v>
      </c>
      <c r="E25" s="15" t="s">
        <v>40</v>
      </c>
      <c r="F25" s="31"/>
      <c r="G25" s="31"/>
      <c r="H25" s="31"/>
    </row>
    <row r="26" spans="1:8" ht="14.25" thickTop="1" x14ac:dyDescent="0.4">
      <c r="A26" s="3" t="s">
        <v>57</v>
      </c>
      <c r="B26" s="46" t="s">
        <v>27</v>
      </c>
      <c r="C26" s="18">
        <v>162.94999999999999</v>
      </c>
      <c r="D26" s="18">
        <v>230.11</v>
      </c>
      <c r="E26" s="20">
        <v>98.93</v>
      </c>
      <c r="F26" s="30"/>
      <c r="G26" s="30"/>
      <c r="H26" s="30"/>
    </row>
    <row r="27" spans="1:8" ht="14.25" thickBot="1" x14ac:dyDescent="0.45">
      <c r="A27" s="34" t="s">
        <v>62</v>
      </c>
      <c r="B27" s="49" t="s">
        <v>28</v>
      </c>
      <c r="C27" s="35">
        <f>-359.68</f>
        <v>-359.68</v>
      </c>
      <c r="D27" s="35">
        <f>-159.29</f>
        <v>-159.29</v>
      </c>
      <c r="E27" s="36">
        <f>-172.19</f>
        <v>-172.19</v>
      </c>
      <c r="F27" s="31"/>
      <c r="G27" s="31"/>
      <c r="H27" s="31"/>
    </row>
    <row r="28" spans="1:8" ht="14.25" thickTop="1" x14ac:dyDescent="0.4">
      <c r="A28" s="3" t="s">
        <v>61</v>
      </c>
      <c r="B28" s="46" t="s">
        <v>29</v>
      </c>
      <c r="C28" s="18">
        <v>64.97</v>
      </c>
      <c r="D28" s="18">
        <v>-11.81</v>
      </c>
      <c r="E28" s="20">
        <v>99.8</v>
      </c>
      <c r="F28" s="30"/>
      <c r="G28" s="30"/>
      <c r="H28" s="30"/>
    </row>
    <row r="29" spans="1:8" x14ac:dyDescent="0.4">
      <c r="A29" s="3" t="s">
        <v>60</v>
      </c>
      <c r="B29" s="48" t="s">
        <v>20</v>
      </c>
      <c r="C29" s="16" t="s">
        <v>40</v>
      </c>
      <c r="D29" s="16" t="s">
        <v>40</v>
      </c>
      <c r="E29" s="17" t="s">
        <v>40</v>
      </c>
      <c r="F29" s="30"/>
      <c r="G29" s="30"/>
      <c r="H29" s="30"/>
    </row>
    <row r="30" spans="1:8" x14ac:dyDescent="0.4">
      <c r="A30" s="3" t="s">
        <v>56</v>
      </c>
      <c r="B30" s="46" t="s">
        <v>41</v>
      </c>
      <c r="C30" s="18">
        <v>1.23</v>
      </c>
      <c r="D30" s="18">
        <v>-0.22</v>
      </c>
      <c r="E30" s="33">
        <v>1.83</v>
      </c>
      <c r="F30" s="30"/>
      <c r="G30" s="30"/>
      <c r="H30" s="30"/>
    </row>
    <row r="31" spans="1:8" x14ac:dyDescent="0.4">
      <c r="A31" s="3" t="s">
        <v>59</v>
      </c>
      <c r="B31" s="48" t="s">
        <v>20</v>
      </c>
      <c r="C31" s="16" t="s">
        <v>40</v>
      </c>
      <c r="D31" s="16" t="s">
        <v>40</v>
      </c>
      <c r="E31" s="17" t="s">
        <v>40</v>
      </c>
      <c r="F31" s="30"/>
      <c r="G31" s="30"/>
      <c r="H31" s="30"/>
    </row>
    <row r="32" spans="1:8" x14ac:dyDescent="0.4">
      <c r="A32" s="40"/>
      <c r="B32" s="44" t="s">
        <v>6</v>
      </c>
      <c r="C32" s="2"/>
      <c r="D32" s="2"/>
      <c r="E32" s="2"/>
      <c r="F32" s="2"/>
      <c r="G32" s="2"/>
      <c r="H32" s="2"/>
    </row>
    <row r="33" spans="1:8" x14ac:dyDescent="0.4">
      <c r="A33" s="3" t="s">
        <v>52</v>
      </c>
      <c r="B33" s="46" t="s">
        <v>33</v>
      </c>
      <c r="C33" s="3">
        <v>22.19</v>
      </c>
      <c r="D33" s="3">
        <v>28.9</v>
      </c>
      <c r="E33" s="22">
        <v>32.39</v>
      </c>
      <c r="F33" s="3"/>
      <c r="G33" s="3"/>
      <c r="H33" s="3"/>
    </row>
    <row r="34" spans="1:8" x14ac:dyDescent="0.4">
      <c r="A34" s="3" t="s">
        <v>58</v>
      </c>
      <c r="B34" s="46" t="s">
        <v>34</v>
      </c>
      <c r="C34" s="3">
        <v>1086.6199999999999</v>
      </c>
      <c r="D34" s="3">
        <v>1048.77</v>
      </c>
      <c r="E34" s="37">
        <v>1213.68</v>
      </c>
      <c r="F34" s="3"/>
      <c r="G34" s="3"/>
      <c r="H34" s="3"/>
    </row>
    <row r="35" spans="1:8" x14ac:dyDescent="0.4">
      <c r="A35" s="3" t="s">
        <v>58</v>
      </c>
      <c r="B35" s="46" t="s">
        <v>35</v>
      </c>
      <c r="C35" s="3">
        <v>121.98</v>
      </c>
      <c r="D35" s="3">
        <v>207.94</v>
      </c>
      <c r="E35" s="37">
        <v>194.29</v>
      </c>
      <c r="F35" s="3"/>
      <c r="G35" s="3"/>
      <c r="H35" s="3"/>
    </row>
    <row r="36" spans="1:8" x14ac:dyDescent="0.4">
      <c r="A36" s="3" t="s">
        <v>60</v>
      </c>
      <c r="B36" s="46" t="s">
        <v>45</v>
      </c>
      <c r="C36" s="25">
        <f>C17/C33</f>
        <v>8.2091031996394772</v>
      </c>
      <c r="D36" s="25">
        <f t="shared" ref="D36:E36" si="0">D17/D33</f>
        <v>10.159169550173011</v>
      </c>
      <c r="E36" s="28">
        <f t="shared" si="0"/>
        <v>3.8141401667181229</v>
      </c>
      <c r="F36" s="3"/>
      <c r="G36" s="3"/>
      <c r="H36" s="3"/>
    </row>
    <row r="37" spans="1:8" x14ac:dyDescent="0.4">
      <c r="A37" s="3" t="s">
        <v>60</v>
      </c>
      <c r="B37" s="46" t="s">
        <v>46</v>
      </c>
      <c r="C37" s="25">
        <f>(C17-C27)/C33</f>
        <v>24.418206399278954</v>
      </c>
      <c r="D37" s="25">
        <f t="shared" ref="D37:E37" si="1">(D17-D27)/D33</f>
        <v>15.670934256055364</v>
      </c>
      <c r="E37" s="28">
        <f t="shared" si="1"/>
        <v>9.1302871256560678</v>
      </c>
      <c r="F37" s="3"/>
      <c r="G37" s="3"/>
      <c r="H37" s="3"/>
    </row>
    <row r="38" spans="1:8" x14ac:dyDescent="0.4">
      <c r="A38" s="3" t="s">
        <v>60</v>
      </c>
      <c r="B38" s="46" t="s">
        <v>43</v>
      </c>
      <c r="C38" s="25">
        <f>C34/C17</f>
        <v>5.9651954325867367</v>
      </c>
      <c r="D38" s="25">
        <f t="shared" ref="D38:E38" si="2">D34/D17</f>
        <v>3.5721049046321522</v>
      </c>
      <c r="E38" s="28">
        <f t="shared" si="2"/>
        <v>9.8241864983001452</v>
      </c>
      <c r="F38" s="3"/>
      <c r="G38" s="3"/>
      <c r="H38" s="3"/>
    </row>
    <row r="39" spans="1:8" x14ac:dyDescent="0.4">
      <c r="A39" s="3" t="s">
        <v>60</v>
      </c>
      <c r="B39" s="46" t="s">
        <v>44</v>
      </c>
      <c r="C39" s="25">
        <f>(C34-C35)/C17</f>
        <v>5.295564339042599</v>
      </c>
      <c r="D39" s="25">
        <f t="shared" ref="D39:E39" si="3">(D34-D35)/D17</f>
        <v>2.8638623978201632</v>
      </c>
      <c r="E39" s="28">
        <f t="shared" si="3"/>
        <v>8.2514974906912748</v>
      </c>
      <c r="F39" s="3"/>
      <c r="G39" s="3"/>
      <c r="H39" s="3"/>
    </row>
    <row r="40" spans="1:8" x14ac:dyDescent="0.4">
      <c r="A40" s="2"/>
      <c r="B40" s="44" t="s">
        <v>7</v>
      </c>
      <c r="C40" s="2"/>
      <c r="D40" s="2"/>
      <c r="E40" s="2"/>
      <c r="F40" s="2"/>
      <c r="G40" s="2"/>
      <c r="H40" s="2"/>
    </row>
    <row r="41" spans="1:8" x14ac:dyDescent="0.4">
      <c r="A41" s="3" t="s">
        <v>59</v>
      </c>
      <c r="B41" s="46" t="s">
        <v>47</v>
      </c>
      <c r="C41" s="25">
        <f>$G$9/C13</f>
        <v>4.7415768791988846</v>
      </c>
      <c r="D41" s="25">
        <f t="shared" ref="D41:E41" si="4">$G$9/D13</f>
        <v>2.9966753721179882</v>
      </c>
      <c r="E41" s="28">
        <f t="shared" si="4"/>
        <v>3.3741622392004404</v>
      </c>
      <c r="F41" s="3"/>
      <c r="G41" s="3"/>
      <c r="H41" s="3"/>
    </row>
    <row r="42" spans="1:8" x14ac:dyDescent="0.4">
      <c r="A42" s="3" t="s">
        <v>59</v>
      </c>
      <c r="B42" s="46" t="s">
        <v>48</v>
      </c>
      <c r="C42" s="25">
        <f>$G$9/C17</f>
        <v>20.53485946420729</v>
      </c>
      <c r="D42" s="25">
        <f t="shared" ref="D42:E42" si="5">$G$9/D17</f>
        <v>12.740565395095368</v>
      </c>
      <c r="E42" s="28">
        <f t="shared" si="5"/>
        <v>30.278695159462522</v>
      </c>
      <c r="F42" s="3"/>
      <c r="G42" s="3"/>
      <c r="H42" s="3"/>
    </row>
    <row r="43" spans="1:8" x14ac:dyDescent="0.4">
      <c r="A43" s="3" t="s">
        <v>59</v>
      </c>
      <c r="B43" s="46" t="s">
        <v>36</v>
      </c>
      <c r="C43" s="25">
        <f>(90.05+38.14)/C24</f>
        <v>100.1484375</v>
      </c>
      <c r="D43" s="25">
        <f>(44.8+64.85)/D24</f>
        <v>44.755102040816318</v>
      </c>
      <c r="E43" s="28" t="s">
        <v>40</v>
      </c>
      <c r="F43" s="3"/>
      <c r="G43" s="3"/>
      <c r="H43" s="3"/>
    </row>
    <row r="44" spans="1:8" x14ac:dyDescent="0.4">
      <c r="A44" s="3" t="s">
        <v>59</v>
      </c>
      <c r="B44" s="46" t="s">
        <v>37</v>
      </c>
      <c r="C44" s="25">
        <f>(90.05+38.14)/C30</f>
        <v>104.21951219512195</v>
      </c>
      <c r="D44" s="25" t="s">
        <v>40</v>
      </c>
      <c r="E44" s="28">
        <f>(31.17+50.77)/E30</f>
        <v>44.775956284153004</v>
      </c>
      <c r="F44" s="3"/>
      <c r="G44" s="3"/>
      <c r="H44" s="3"/>
    </row>
    <row r="45" spans="1:8" x14ac:dyDescent="0.4">
      <c r="A45" s="3" t="s">
        <v>59</v>
      </c>
      <c r="B45" s="46" t="s">
        <v>38</v>
      </c>
      <c r="C45" s="39">
        <f>1/C44</f>
        <v>9.5951322256026209E-3</v>
      </c>
      <c r="D45" s="39"/>
      <c r="E45" s="17">
        <f>1/E44</f>
        <v>2.2333414693678302E-2</v>
      </c>
      <c r="F45" s="3"/>
      <c r="G45" s="3"/>
      <c r="H45" s="3"/>
    </row>
    <row r="46" spans="1:8" x14ac:dyDescent="0.4">
      <c r="A46" s="3" t="s">
        <v>63</v>
      </c>
      <c r="B46" s="46" t="s">
        <v>50</v>
      </c>
      <c r="C46" s="16">
        <v>8.2900000000000001E-2</v>
      </c>
      <c r="D46" s="16">
        <v>0.1235</v>
      </c>
      <c r="E46" s="17">
        <v>-7.7999999999999996E-3</v>
      </c>
      <c r="F46" s="3"/>
      <c r="G46" s="3"/>
      <c r="H46" s="3"/>
    </row>
    <row r="47" spans="1:8" x14ac:dyDescent="0.4">
      <c r="A47" s="3" t="s">
        <v>65</v>
      </c>
      <c r="B47" s="46" t="s">
        <v>39</v>
      </c>
      <c r="C47" s="38">
        <v>4.5999999999999999E-3</v>
      </c>
      <c r="D47" s="38">
        <v>1.5100000000000001E-2</v>
      </c>
      <c r="E47" s="28" t="s">
        <v>40</v>
      </c>
      <c r="F47" s="3"/>
      <c r="G47" s="3"/>
      <c r="H47" s="3"/>
    </row>
    <row r="48" spans="1:8" x14ac:dyDescent="0.4">
      <c r="A48" s="3" t="s">
        <v>60</v>
      </c>
      <c r="B48" s="46" t="s">
        <v>64</v>
      </c>
      <c r="C48" s="41">
        <f>0.01%+0.0003%+0.002%+0.0039%+0.0025%+0.0012%+0.0057%</f>
        <v>2.5600000000000004E-4</v>
      </c>
      <c r="D48" s="3"/>
      <c r="E48" s="17">
        <f>0.04%+0.006%+0.0496%+0.77%+0.007%+0.021%+0.0034%+0.028%+0.0194%</f>
        <v>9.444000000000001E-3</v>
      </c>
      <c r="F48" s="3"/>
      <c r="G48" s="3"/>
      <c r="H48" s="3"/>
    </row>
    <row r="49" spans="1:8" x14ac:dyDescent="0.4">
      <c r="A49" s="2"/>
      <c r="B49" s="44" t="s">
        <v>8</v>
      </c>
      <c r="C49" s="2"/>
      <c r="D49" s="2"/>
      <c r="E49" s="2"/>
      <c r="F49" s="2"/>
      <c r="G49" s="2"/>
      <c r="H49" s="2"/>
    </row>
    <row r="50" spans="1:8" ht="14.25" thickBot="1" x14ac:dyDescent="0.45">
      <c r="A50" s="3" t="s">
        <v>77</v>
      </c>
      <c r="C50" s="60" t="s">
        <v>76</v>
      </c>
      <c r="D50" s="61"/>
      <c r="E50" s="6"/>
      <c r="F50" s="6"/>
      <c r="G50" s="6"/>
      <c r="H50" s="6"/>
    </row>
    <row r="51" spans="1:8" ht="14.65" thickTop="1" thickBot="1" x14ac:dyDescent="0.45">
      <c r="A51" s="6"/>
      <c r="B51" s="6" t="s">
        <v>67</v>
      </c>
      <c r="C51" s="6">
        <v>2024</v>
      </c>
      <c r="D51" s="53">
        <v>2025</v>
      </c>
      <c r="E51" s="6"/>
      <c r="F51" s="6"/>
      <c r="G51" s="6"/>
      <c r="H51" s="6"/>
    </row>
    <row r="52" spans="1:8" ht="14.25" thickTop="1" x14ac:dyDescent="0.4">
      <c r="A52" s="51"/>
      <c r="B52" s="51" t="s">
        <v>68</v>
      </c>
      <c r="C52">
        <v>22.68</v>
      </c>
      <c r="D52" s="58">
        <v>11.09</v>
      </c>
      <c r="E52" s="51"/>
    </row>
    <row r="53" spans="1:8" x14ac:dyDescent="0.4">
      <c r="A53" s="51"/>
      <c r="B53" s="51" t="s">
        <v>69</v>
      </c>
      <c r="C53">
        <v>27.26</v>
      </c>
      <c r="D53" s="58">
        <v>11.61</v>
      </c>
      <c r="E53" s="51"/>
    </row>
    <row r="54" spans="1:8" x14ac:dyDescent="0.4">
      <c r="A54" s="51"/>
      <c r="B54" s="51" t="s">
        <v>70</v>
      </c>
      <c r="C54" s="25" t="s">
        <v>40</v>
      </c>
      <c r="D54" s="27" t="s">
        <v>40</v>
      </c>
      <c r="E54" s="51"/>
    </row>
    <row r="55" spans="1:8" x14ac:dyDescent="0.4">
      <c r="A55" s="51"/>
      <c r="B55" s="51" t="s">
        <v>71</v>
      </c>
      <c r="C55">
        <v>40.75</v>
      </c>
      <c r="D55" s="58">
        <v>15.41</v>
      </c>
      <c r="E55" s="51"/>
    </row>
    <row r="56" spans="1:8" x14ac:dyDescent="0.4">
      <c r="A56" s="51"/>
      <c r="B56" s="51" t="s">
        <v>72</v>
      </c>
      <c r="C56">
        <v>28.08</v>
      </c>
      <c r="D56" s="58">
        <v>9.6199999999999992</v>
      </c>
      <c r="E56" s="51"/>
    </row>
    <row r="57" spans="1:8" x14ac:dyDescent="0.4">
      <c r="A57" s="51"/>
      <c r="B57" s="51" t="s">
        <v>73</v>
      </c>
      <c r="C57">
        <v>48.76</v>
      </c>
      <c r="D57" s="58">
        <v>10.87</v>
      </c>
      <c r="E57" s="51"/>
      <c r="F57" s="50"/>
    </row>
    <row r="58" spans="1:8" x14ac:dyDescent="0.4">
      <c r="A58" s="51"/>
      <c r="B58" s="51" t="s">
        <v>74</v>
      </c>
      <c r="C58">
        <v>-158.66999999999999</v>
      </c>
      <c r="D58" s="58">
        <v>9.3800000000000008</v>
      </c>
      <c r="E58" s="51"/>
      <c r="F58" t="s">
        <v>79</v>
      </c>
      <c r="H58" s="50"/>
    </row>
    <row r="59" spans="1:8" ht="14.25" thickBot="1" x14ac:dyDescent="0.45">
      <c r="A59" s="54"/>
      <c r="B59" s="54" t="s">
        <v>75</v>
      </c>
      <c r="C59" s="26" t="s">
        <v>40</v>
      </c>
      <c r="D59" s="29" t="s">
        <v>40</v>
      </c>
      <c r="E59" s="54"/>
      <c r="F59" s="55"/>
      <c r="G59" s="55"/>
      <c r="H59" s="56"/>
    </row>
    <row r="60" spans="1:8" ht="14.65" thickTop="1" thickBot="1" x14ac:dyDescent="0.45">
      <c r="A60" s="6"/>
      <c r="B60" s="6" t="s">
        <v>0</v>
      </c>
      <c r="C60" s="6">
        <v>19.77</v>
      </c>
      <c r="D60" s="53">
        <v>10.16</v>
      </c>
      <c r="E60" s="6"/>
      <c r="F60" s="6"/>
      <c r="G60" s="6"/>
      <c r="H60" s="6"/>
    </row>
    <row r="61" spans="1:8" ht="14.65" thickTop="1" thickBot="1" x14ac:dyDescent="0.45">
      <c r="A61" s="8"/>
      <c r="B61" s="8" t="s">
        <v>78</v>
      </c>
      <c r="C61" s="57">
        <f>AVERAGE(C52:C59)</f>
        <v>1.476666666666669</v>
      </c>
      <c r="D61" s="59">
        <f>AVERAGE(D52:D59)</f>
        <v>11.329999999999998</v>
      </c>
      <c r="E61" s="8"/>
      <c r="F61" s="8"/>
      <c r="G61" s="8"/>
      <c r="H61" s="8"/>
    </row>
    <row r="62" spans="1:8" ht="14.25" thickTop="1" x14ac:dyDescent="0.4">
      <c r="H62" s="50"/>
    </row>
    <row r="63" spans="1:8" x14ac:dyDescent="0.4">
      <c r="H63" s="50"/>
    </row>
    <row r="64" spans="1:8" x14ac:dyDescent="0.4">
      <c r="H64" s="50"/>
    </row>
    <row r="65" spans="5:10" x14ac:dyDescent="0.4">
      <c r="E65" s="52"/>
      <c r="F65" s="52"/>
    </row>
    <row r="66" spans="5:10" x14ac:dyDescent="0.4">
      <c r="J66" s="52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</dc:creator>
  <cp:lastModifiedBy>jiayuan chen</cp:lastModifiedBy>
  <dcterms:created xsi:type="dcterms:W3CDTF">2015-06-05T18:19:34Z</dcterms:created>
  <dcterms:modified xsi:type="dcterms:W3CDTF">2024-06-12T09:58:31Z</dcterms:modified>
</cp:coreProperties>
</file>