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SK\Documents\在做工程\Obsidian Vault\股票\A股\股票列表\中国中车\分析\"/>
    </mc:Choice>
  </mc:AlternateContent>
  <xr:revisionPtr revIDLastSave="0" documentId="13_ncr:1_{E83450DC-4675-4E85-9FDA-48B84822F30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I55" i="1"/>
  <c r="J55" i="1"/>
  <c r="G55" i="1"/>
  <c r="F55" i="1"/>
  <c r="E55" i="1"/>
  <c r="D55" i="1"/>
  <c r="C55" i="1"/>
  <c r="E45" i="1"/>
  <c r="D45" i="1"/>
  <c r="D46" i="1" s="1"/>
  <c r="C45" i="1"/>
  <c r="E15" i="1"/>
  <c r="D15" i="1"/>
  <c r="D16" i="1" s="1"/>
  <c r="C15" i="1"/>
  <c r="C16" i="1" s="1"/>
  <c r="F28" i="1"/>
  <c r="G28" i="1"/>
  <c r="H28" i="1"/>
  <c r="H21" i="1"/>
  <c r="G21" i="1"/>
  <c r="F21" i="1"/>
  <c r="F22" i="1" s="1"/>
  <c r="H25" i="1"/>
  <c r="G25" i="1"/>
  <c r="F25" i="1"/>
  <c r="H18" i="1"/>
  <c r="G18" i="1"/>
  <c r="F18" i="1"/>
  <c r="F17" i="1" s="1"/>
  <c r="F19" i="1" s="1"/>
  <c r="F23" i="1"/>
  <c r="G23" i="1" s="1"/>
  <c r="H14" i="1"/>
  <c r="G14" i="1"/>
  <c r="F14" i="1"/>
  <c r="E16" i="1"/>
  <c r="C41" i="1"/>
  <c r="D37" i="1"/>
  <c r="E37" i="1"/>
  <c r="C22" i="1"/>
  <c r="E28" i="1"/>
  <c r="E30" i="1" s="1"/>
  <c r="D28" i="1"/>
  <c r="D30" i="1" s="1"/>
  <c r="C28" i="1"/>
  <c r="C30" i="1" s="1"/>
  <c r="D14" i="1"/>
  <c r="C40" i="1"/>
  <c r="D38" i="1"/>
  <c r="E38" i="1"/>
  <c r="C38" i="1"/>
  <c r="E25" i="1"/>
  <c r="F9" i="1"/>
  <c r="G9" i="1" s="1"/>
  <c r="D40" i="1"/>
  <c r="E40" i="1"/>
  <c r="E39" i="1"/>
  <c r="D39" i="1"/>
  <c r="C39" i="1"/>
  <c r="D22" i="1"/>
  <c r="E22" i="1"/>
  <c r="C18" i="1"/>
  <c r="D18" i="1"/>
  <c r="E18" i="1"/>
  <c r="D19" i="1"/>
  <c r="E19" i="1"/>
  <c r="E14" i="1"/>
  <c r="G22" i="1" l="1"/>
  <c r="G29" i="1"/>
  <c r="H29" i="1"/>
  <c r="H22" i="1"/>
  <c r="G17" i="1"/>
  <c r="G19" i="1" s="1"/>
  <c r="F29" i="1"/>
  <c r="C46" i="1"/>
  <c r="H17" i="1"/>
  <c r="H19" i="1" s="1"/>
  <c r="F15" i="1"/>
  <c r="G15" i="1" s="1"/>
  <c r="H15" i="1" s="1"/>
  <c r="H23" i="1"/>
  <c r="H30" i="1" s="1"/>
  <c r="G30" i="1"/>
  <c r="F30" i="1"/>
  <c r="F31" i="1" s="1"/>
  <c r="D31" i="1"/>
  <c r="E47" i="1"/>
  <c r="E48" i="1" s="1"/>
  <c r="E31" i="1"/>
  <c r="E41" i="1"/>
  <c r="C37" i="1"/>
  <c r="D41" i="1"/>
  <c r="E43" i="1"/>
  <c r="C43" i="1"/>
  <c r="C44" i="1"/>
  <c r="D29" i="1"/>
  <c r="E46" i="1"/>
  <c r="C47" i="1"/>
  <c r="C48" i="1" s="1"/>
  <c r="D47" i="1"/>
  <c r="D48" i="1" s="1"/>
  <c r="E29" i="1"/>
  <c r="D44" i="1"/>
  <c r="D43" i="1"/>
  <c r="E44" i="1"/>
  <c r="D25" i="1"/>
  <c r="G31" i="1" l="1"/>
  <c r="H31" i="1"/>
</calcChain>
</file>

<file path=xl/sharedStrings.xml><?xml version="1.0" encoding="utf-8"?>
<sst xmlns="http://schemas.openxmlformats.org/spreadsheetml/2006/main" count="228" uniqueCount="151">
  <si>
    <t>财务与估值</t>
    <phoneticPr fontId="2" type="noConversion"/>
  </si>
  <si>
    <t>市场数据</t>
    <phoneticPr fontId="2" type="noConversion"/>
  </si>
  <si>
    <t>分析时间</t>
    <phoneticPr fontId="2" type="noConversion"/>
  </si>
  <si>
    <t>财年截止日</t>
    <phoneticPr fontId="2" type="noConversion"/>
  </si>
  <si>
    <t>财务摘要</t>
    <phoneticPr fontId="2" type="noConversion"/>
  </si>
  <si>
    <t>信用指标</t>
    <phoneticPr fontId="2" type="noConversion"/>
  </si>
  <si>
    <t>估值与收益</t>
    <phoneticPr fontId="2" type="noConversion"/>
  </si>
  <si>
    <t>可比公司</t>
    <phoneticPr fontId="2" type="noConversion"/>
  </si>
  <si>
    <t>行业</t>
    <phoneticPr fontId="2" type="noConversion"/>
  </si>
  <si>
    <t>公司评级</t>
    <phoneticPr fontId="2" type="noConversion"/>
  </si>
  <si>
    <t>52周回报</t>
    <phoneticPr fontId="2" type="noConversion"/>
  </si>
  <si>
    <t>52周高点</t>
    <phoneticPr fontId="2" type="noConversion"/>
  </si>
  <si>
    <t>稀释后股数</t>
    <phoneticPr fontId="2" type="noConversion"/>
  </si>
  <si>
    <t>市值</t>
    <phoneticPr fontId="2" type="noConversion"/>
  </si>
  <si>
    <t>企业价值</t>
    <phoneticPr fontId="2" type="noConversion"/>
  </si>
  <si>
    <t>历史期间</t>
    <phoneticPr fontId="2" type="noConversion"/>
  </si>
  <si>
    <t>预测期间</t>
    <phoneticPr fontId="2" type="noConversion"/>
  </si>
  <si>
    <t>%增长率</t>
    <phoneticPr fontId="2" type="noConversion"/>
  </si>
  <si>
    <t>毛利</t>
    <phoneticPr fontId="2" type="noConversion"/>
  </si>
  <si>
    <t>%毛利率</t>
    <phoneticPr fontId="2" type="noConversion"/>
  </si>
  <si>
    <t>%EBITDA利润率</t>
    <phoneticPr fontId="2" type="noConversion"/>
  </si>
  <si>
    <t>折旧摊销</t>
    <phoneticPr fontId="2" type="noConversion"/>
  </si>
  <si>
    <t>净利润</t>
    <phoneticPr fontId="2" type="noConversion"/>
  </si>
  <si>
    <t>%净利率</t>
    <phoneticPr fontId="2" type="noConversion"/>
  </si>
  <si>
    <t>自由现金流</t>
    <phoneticPr fontId="2" type="noConversion"/>
  </si>
  <si>
    <t>营业收入</t>
    <phoneticPr fontId="2" type="noConversion"/>
  </si>
  <si>
    <t>利息费用</t>
    <phoneticPr fontId="2" type="noConversion"/>
  </si>
  <si>
    <t>总债务</t>
    <phoneticPr fontId="2" type="noConversion"/>
  </si>
  <si>
    <t>现金</t>
    <phoneticPr fontId="2" type="noConversion"/>
  </si>
  <si>
    <t>P/E</t>
    <phoneticPr fontId="2" type="noConversion"/>
  </si>
  <si>
    <t>P/FCF</t>
    <phoneticPr fontId="2" type="noConversion"/>
  </si>
  <si>
    <t>自由现金流收益率</t>
    <phoneticPr fontId="2" type="noConversion"/>
  </si>
  <si>
    <t>/</t>
    <phoneticPr fontId="2" type="noConversion"/>
  </si>
  <si>
    <t>每股自由现金流</t>
    <phoneticPr fontId="2" type="noConversion"/>
  </si>
  <si>
    <t>税息折旧及摊销前利润（EBITDA）</t>
    <phoneticPr fontId="2" type="noConversion"/>
  </si>
  <si>
    <t>杠杆率=总债务/EBITDA</t>
    <phoneticPr fontId="2" type="noConversion"/>
  </si>
  <si>
    <t>杠杆率=净债务/EBITDA</t>
    <phoneticPr fontId="2" type="noConversion"/>
  </si>
  <si>
    <t>利息覆盖倍数=EBITDA/利息费用</t>
    <phoneticPr fontId="2" type="noConversion"/>
  </si>
  <si>
    <t>利息覆盖倍数=（EBITDA-资本开支）/利息费用</t>
    <phoneticPr fontId="2" type="noConversion"/>
  </si>
  <si>
    <t>企业价值/销售额</t>
    <phoneticPr fontId="2" type="noConversion"/>
  </si>
  <si>
    <t>企业价值/EBITDA</t>
    <phoneticPr fontId="2" type="noConversion"/>
  </si>
  <si>
    <t>稀释每股收益（EPS）</t>
    <phoneticPr fontId="2" type="noConversion"/>
  </si>
  <si>
    <t>投入资本回报率（ROIC）</t>
    <phoneticPr fontId="2" type="noConversion"/>
  </si>
  <si>
    <t>直接取得</t>
    <phoneticPr fontId="2" type="noConversion"/>
  </si>
  <si>
    <t>利润表直接取得</t>
    <phoneticPr fontId="2" type="noConversion"/>
  </si>
  <si>
    <t>营业收入-营业成本</t>
    <phoneticPr fontId="2" type="noConversion"/>
  </si>
  <si>
    <t>现金流量表摘要直接取得</t>
    <phoneticPr fontId="2" type="noConversion"/>
  </si>
  <si>
    <t>利润表摘要直接取得</t>
    <phoneticPr fontId="2" type="noConversion"/>
  </si>
  <si>
    <t>每股指标直接取得</t>
    <phoneticPr fontId="2" type="noConversion"/>
  </si>
  <si>
    <t>现金流量表直接取得</t>
    <phoneticPr fontId="2" type="noConversion"/>
  </si>
  <si>
    <t>资产负债表直接取得</t>
    <phoneticPr fontId="2" type="noConversion"/>
  </si>
  <si>
    <t>计算</t>
    <phoneticPr fontId="2" type="noConversion"/>
  </si>
  <si>
    <t>关键比率直接取得</t>
    <phoneticPr fontId="2" type="noConversion"/>
  </si>
  <si>
    <t>股票回购比例</t>
    <phoneticPr fontId="2" type="noConversion"/>
  </si>
  <si>
    <t>分红直接取得</t>
    <phoneticPr fontId="2" type="noConversion"/>
  </si>
  <si>
    <t>【数据来源】</t>
    <phoneticPr fontId="2" type="noConversion"/>
  </si>
  <si>
    <t>市盈率</t>
    <phoneticPr fontId="2" type="noConversion"/>
  </si>
  <si>
    <t>行业比较直接取得</t>
    <phoneticPr fontId="2" type="noConversion"/>
  </si>
  <si>
    <t>平均值</t>
    <phoneticPr fontId="2" type="noConversion"/>
  </si>
  <si>
    <t>投资活动产生的现金净额</t>
    <phoneticPr fontId="2" type="noConversion"/>
  </si>
  <si>
    <t>经营活动产生的现金净额</t>
    <phoneticPr fontId="2" type="noConversion"/>
  </si>
  <si>
    <t>利息收入</t>
    <phoneticPr fontId="2" type="noConversion"/>
  </si>
  <si>
    <t>利润表直接取得</t>
  </si>
  <si>
    <t>存款利息=利息收入/现金</t>
    <phoneticPr fontId="2" type="noConversion"/>
  </si>
  <si>
    <t>自动计算</t>
  </si>
  <si>
    <t>自动计算</t>
    <phoneticPr fontId="2" type="noConversion"/>
  </si>
  <si>
    <t>年末总股本直接取得</t>
    <phoneticPr fontId="2" type="noConversion"/>
  </si>
  <si>
    <t>全年平均股价</t>
    <phoneticPr fontId="2" type="noConversion"/>
  </si>
  <si>
    <t>行情计算取得</t>
    <phoneticPr fontId="2" type="noConversion"/>
  </si>
  <si>
    <t>股息率</t>
    <phoneticPr fontId="2" type="noConversion"/>
  </si>
  <si>
    <t>(单位：亿元，每股数据除外；亿股)</t>
    <phoneticPr fontId="2" type="noConversion"/>
  </si>
  <si>
    <t>股价（元）</t>
    <phoneticPr fontId="2" type="noConversion"/>
  </si>
  <si>
    <t>自动计算，个人倾向</t>
    <phoneticPr fontId="2" type="noConversion"/>
  </si>
  <si>
    <t>平均日交易额</t>
    <phoneticPr fontId="2" type="noConversion"/>
  </si>
  <si>
    <t xml:space="preserve">中国中车 </t>
  </si>
  <si>
    <t>机械设备</t>
    <phoneticPr fontId="2" type="noConversion"/>
  </si>
  <si>
    <t>中国中车</t>
    <phoneticPr fontId="2" type="noConversion"/>
  </si>
  <si>
    <t>证券代码</t>
  </si>
  <si>
    <t>证券名称</t>
  </si>
  <si>
    <t>601766.SH</t>
  </si>
  <si>
    <t>688187.SH</t>
  </si>
  <si>
    <t>688009.SH</t>
  </si>
  <si>
    <t>600528.SH</t>
  </si>
  <si>
    <t>000927.SZ</t>
  </si>
  <si>
    <t>688033.SH</t>
  </si>
  <si>
    <t>300351.SZ</t>
  </si>
  <si>
    <t>603680.SH</t>
  </si>
  <si>
    <t>000008.SZ</t>
  </si>
  <si>
    <t>688569.SH</t>
  </si>
  <si>
    <t>301048.SZ</t>
  </si>
  <si>
    <t>600495.SH</t>
  </si>
  <si>
    <t>603111.SH</t>
  </si>
  <si>
    <t>000925.SZ</t>
  </si>
  <si>
    <t>688459.SH</t>
  </si>
  <si>
    <t>300011.SZ</t>
  </si>
  <si>
    <t>688015.SH</t>
  </si>
  <si>
    <t>001324.SZ</t>
  </si>
  <si>
    <t>688285.SH</t>
  </si>
  <si>
    <t>002972.SZ</t>
  </si>
  <si>
    <t>603500.SH</t>
  </si>
  <si>
    <t>300851.SZ</t>
  </si>
  <si>
    <t>301016.SZ</t>
  </si>
  <si>
    <t>605001.SH</t>
  </si>
  <si>
    <t>000976.SZ</t>
  </si>
  <si>
    <t>300960.SZ</t>
  </si>
  <si>
    <t>605298.SH</t>
  </si>
  <si>
    <t>688485.SH</t>
  </si>
  <si>
    <t>300923.SZ</t>
  </si>
  <si>
    <t>300594.SZ</t>
  </si>
  <si>
    <t>688367.SH</t>
  </si>
  <si>
    <t>872541.BJ</t>
  </si>
  <si>
    <t>——</t>
  </si>
  <si>
    <t>时代电气</t>
  </si>
  <si>
    <t>中国通号</t>
  </si>
  <si>
    <t>中铁工业</t>
  </si>
  <si>
    <t>中国铁物</t>
  </si>
  <si>
    <t>天宜上佳</t>
  </si>
  <si>
    <t>永贵电器</t>
  </si>
  <si>
    <t>今创集团</t>
  </si>
  <si>
    <t>神州高铁</t>
  </si>
  <si>
    <t>铁科轨道</t>
  </si>
  <si>
    <t>金鹰重工</t>
  </si>
  <si>
    <t>晋西车轴</t>
  </si>
  <si>
    <t>康尼机电</t>
  </si>
  <si>
    <t>众合科技</t>
  </si>
  <si>
    <t>哈铁科技</t>
  </si>
  <si>
    <t>鼎汉技术</t>
  </si>
  <si>
    <t>交控科技</t>
  </si>
  <si>
    <t>长青科技</t>
  </si>
  <si>
    <t>高铁电气</t>
  </si>
  <si>
    <t>科安达</t>
  </si>
  <si>
    <t>祥和实业</t>
  </si>
  <si>
    <t>交大思诺</t>
  </si>
  <si>
    <t>雷尔伟</t>
  </si>
  <si>
    <t>威奥股份</t>
  </si>
  <si>
    <t>ST华铁</t>
  </si>
  <si>
    <t>通业科技</t>
  </si>
  <si>
    <t>必得科技</t>
  </si>
  <si>
    <t>九州一轨</t>
  </si>
  <si>
    <t>研奥股份</t>
  </si>
  <si>
    <t>朗进科技</t>
  </si>
  <si>
    <t>工大高科</t>
  </si>
  <si>
    <t>铁大科技</t>
  </si>
  <si>
    <t>EV/EBITDA</t>
    <phoneticPr fontId="2" type="noConversion"/>
  </si>
  <si>
    <t>总债务/EBITDA</t>
    <phoneticPr fontId="2" type="noConversion"/>
  </si>
  <si>
    <t>EBITDA/营业总收入</t>
    <phoneticPr fontId="2" type="noConversion"/>
  </si>
  <si>
    <t>ROIC</t>
    <phoneticPr fontId="2" type="noConversion"/>
  </si>
  <si>
    <t>EPS（扣非/基本）3年增长率</t>
    <phoneticPr fontId="2" type="noConversion"/>
  </si>
  <si>
    <t>%</t>
    <phoneticPr fontId="2" type="noConversion"/>
  </si>
  <si>
    <t>公司市值</t>
    <phoneticPr fontId="2" type="noConversion"/>
  </si>
  <si>
    <t xml:space="preserve">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</si>
</sst>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0.0"/>
    <numFmt numFmtId="178" formatCode="0.0%"/>
    <numFmt numFmtId="179" formatCode="0.00_ 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0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31" fontId="0" fillId="0" borderId="0" xfId="0" applyNumberFormat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0" xfId="0" applyNumberFormat="1"/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8" xfId="0" applyFill="1" applyBorder="1"/>
    <xf numFmtId="9" fontId="0" fillId="0" borderId="2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1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7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7" xfId="1" applyNumberFormat="1" applyFont="1" applyFill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3" borderId="8" xfId="0" applyFont="1" applyFill="1" applyBorder="1"/>
    <xf numFmtId="0" fontId="4" fillId="0" borderId="0" xfId="0" applyFont="1"/>
    <xf numFmtId="0" fontId="5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/>
    <xf numFmtId="0" fontId="0" fillId="0" borderId="0" xfId="0" applyAlignment="1">
      <alignment horizontal="center" vertical="center" wrapText="1"/>
    </xf>
    <xf numFmtId="178" fontId="0" fillId="0" borderId="0" xfId="1" applyNumberFormat="1" applyFont="1" applyAlignment="1">
      <alignment horizontal="center" vertical="center"/>
    </xf>
    <xf numFmtId="178" fontId="0" fillId="0" borderId="7" xfId="1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" fontId="0" fillId="0" borderId="7" xfId="1" applyNumberFormat="1" applyFon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4" xfId="0" applyNumberForma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topLeftCell="A51" workbookViewId="0">
      <selection activeCell="L68" sqref="L68"/>
    </sheetView>
  </sheetViews>
  <sheetFormatPr defaultColWidth="8.796875" defaultRowHeight="13.9" x14ac:dyDescent="0.4"/>
  <cols>
    <col min="1" max="1" width="23.33203125" customWidth="1"/>
    <col min="2" max="2" width="43" style="35" bestFit="1" customWidth="1"/>
    <col min="3" max="3" width="14.33203125" bestFit="1" customWidth="1"/>
    <col min="4" max="4" width="13.46484375" bestFit="1" customWidth="1"/>
    <col min="5" max="5" width="11.6640625" bestFit="1" customWidth="1"/>
    <col min="6" max="6" width="10.6640625" bestFit="1" customWidth="1"/>
    <col min="7" max="7" width="13.9296875" bestFit="1" customWidth="1"/>
    <col min="8" max="8" width="21" bestFit="1" customWidth="1"/>
    <col min="10" max="10" width="26.1328125" bestFit="1" customWidth="1"/>
  </cols>
  <sheetData>
    <row r="1" spans="1:8" ht="14.25" thickTop="1" x14ac:dyDescent="0.4">
      <c r="A1" s="34"/>
      <c r="B1" s="34" t="s">
        <v>76</v>
      </c>
      <c r="C1" s="13"/>
      <c r="D1" s="13"/>
      <c r="E1" s="13"/>
      <c r="F1" s="13"/>
      <c r="G1" s="13"/>
      <c r="H1" s="13"/>
    </row>
    <row r="2" spans="1:8" x14ac:dyDescent="0.4">
      <c r="B2" s="35" t="s">
        <v>70</v>
      </c>
      <c r="G2" t="s">
        <v>3</v>
      </c>
      <c r="H2" s="5">
        <v>45657</v>
      </c>
    </row>
    <row r="3" spans="1:8" x14ac:dyDescent="0.4">
      <c r="A3" t="s">
        <v>55</v>
      </c>
      <c r="B3" s="35" t="s">
        <v>2</v>
      </c>
      <c r="C3" s="1">
        <v>45459</v>
      </c>
    </row>
    <row r="4" spans="1:8" x14ac:dyDescent="0.4">
      <c r="A4" s="2"/>
      <c r="B4" s="36" t="s">
        <v>0</v>
      </c>
      <c r="C4" s="2"/>
      <c r="D4" s="2"/>
      <c r="E4" s="2"/>
      <c r="F4" s="2"/>
      <c r="G4" s="2"/>
      <c r="H4" s="2"/>
    </row>
    <row r="5" spans="1:8" x14ac:dyDescent="0.4">
      <c r="D5" s="3"/>
      <c r="E5" s="3"/>
      <c r="F5" s="3"/>
      <c r="G5" s="3" t="s">
        <v>8</v>
      </c>
      <c r="H5" s="3" t="s">
        <v>75</v>
      </c>
    </row>
    <row r="6" spans="1:8" x14ac:dyDescent="0.4">
      <c r="D6" s="3"/>
      <c r="E6" s="3"/>
      <c r="F6" s="3"/>
      <c r="G6" s="3" t="s">
        <v>9</v>
      </c>
      <c r="H6" s="3"/>
    </row>
    <row r="7" spans="1:8" x14ac:dyDescent="0.4">
      <c r="A7" s="2"/>
      <c r="B7" s="36" t="s">
        <v>1</v>
      </c>
      <c r="C7" s="2"/>
      <c r="D7" s="2"/>
      <c r="E7" s="2"/>
      <c r="F7" s="2"/>
      <c r="G7" s="2"/>
      <c r="H7" s="2"/>
    </row>
    <row r="8" spans="1:8" ht="34.5" customHeight="1" thickBot="1" x14ac:dyDescent="0.45">
      <c r="A8" s="6"/>
      <c r="B8" s="6" t="s">
        <v>71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73</v>
      </c>
    </row>
    <row r="9" spans="1:8" ht="14.25" thickTop="1" x14ac:dyDescent="0.4">
      <c r="A9" s="4" t="s">
        <v>43</v>
      </c>
      <c r="B9" s="37">
        <v>6.91</v>
      </c>
      <c r="C9" s="4"/>
      <c r="D9" s="4"/>
      <c r="E9" s="50">
        <v>286.99</v>
      </c>
      <c r="F9" s="42">
        <f>B9*E9</f>
        <v>1983.1009000000001</v>
      </c>
      <c r="G9" s="43">
        <f>F9+2735+360-675</f>
        <v>4403.1009000000004</v>
      </c>
      <c r="H9" s="4">
        <v>2</v>
      </c>
    </row>
    <row r="10" spans="1:8" x14ac:dyDescent="0.4">
      <c r="A10" s="2"/>
      <c r="B10" s="36" t="s">
        <v>4</v>
      </c>
      <c r="C10" s="2"/>
      <c r="D10" s="2"/>
      <c r="E10" s="2"/>
      <c r="F10" s="2"/>
      <c r="G10" s="2"/>
      <c r="H10" s="2"/>
    </row>
    <row r="11" spans="1:8" ht="14.25" thickBot="1" x14ac:dyDescent="0.45">
      <c r="A11" s="3"/>
      <c r="B11" s="38"/>
      <c r="C11" s="7" t="s">
        <v>15</v>
      </c>
      <c r="D11" s="7"/>
      <c r="E11" s="10"/>
      <c r="F11" s="7" t="s">
        <v>16</v>
      </c>
      <c r="G11" s="7"/>
      <c r="H11" s="7"/>
    </row>
    <row r="12" spans="1:8" ht="14.65" thickTop="1" thickBot="1" x14ac:dyDescent="0.45">
      <c r="A12" s="9"/>
      <c r="B12" s="6"/>
      <c r="C12" s="8">
        <v>2021</v>
      </c>
      <c r="D12" s="8">
        <v>2022</v>
      </c>
      <c r="E12" s="11">
        <v>2023</v>
      </c>
      <c r="F12" s="8">
        <v>2024</v>
      </c>
      <c r="G12" s="8">
        <v>2025</v>
      </c>
      <c r="H12" s="8">
        <v>2026</v>
      </c>
    </row>
    <row r="13" spans="1:8" ht="14.25" thickTop="1" x14ac:dyDescent="0.4">
      <c r="A13" s="3" t="s">
        <v>44</v>
      </c>
      <c r="B13" s="38" t="s">
        <v>25</v>
      </c>
      <c r="C13" s="18">
        <v>2257</v>
      </c>
      <c r="D13" s="18">
        <v>2229</v>
      </c>
      <c r="E13" s="19">
        <v>2342</v>
      </c>
      <c r="F13" s="27">
        <v>30964</v>
      </c>
      <c r="G13" s="27">
        <v>31493</v>
      </c>
      <c r="H13" s="27">
        <v>31774</v>
      </c>
    </row>
    <row r="14" spans="1:8" ht="14.25" thickBot="1" x14ac:dyDescent="0.45">
      <c r="A14" s="9" t="s">
        <v>65</v>
      </c>
      <c r="B14" s="39" t="s">
        <v>17</v>
      </c>
      <c r="C14" s="14" t="s">
        <v>32</v>
      </c>
      <c r="D14" s="14">
        <f>D13/C13-1</f>
        <v>-1.2405848471422232E-2</v>
      </c>
      <c r="E14" s="15">
        <f>E13/D13-1</f>
        <v>5.0695379093764092E-2</v>
      </c>
      <c r="F14" s="14">
        <f>F13/E13-1</f>
        <v>12.221178479931682</v>
      </c>
      <c r="G14" s="14">
        <f>G13/F13-1</f>
        <v>1.7084356026353165E-2</v>
      </c>
      <c r="H14" s="14">
        <f>H13/G13-1</f>
        <v>8.9226177245738114E-3</v>
      </c>
    </row>
    <row r="15" spans="1:8" ht="14.25" thickTop="1" x14ac:dyDescent="0.4">
      <c r="A15" s="3" t="s">
        <v>45</v>
      </c>
      <c r="B15" s="38" t="s">
        <v>18</v>
      </c>
      <c r="C15" s="18">
        <f>C13-1793</f>
        <v>464</v>
      </c>
      <c r="D15" s="18">
        <f>D13-1756</f>
        <v>473</v>
      </c>
      <c r="E15" s="19">
        <f>E13-1821</f>
        <v>521</v>
      </c>
      <c r="F15" s="27">
        <f>E15*(F16+1)</f>
        <v>630.41</v>
      </c>
      <c r="G15" s="27">
        <f>F15*(G16+1)</f>
        <v>756.49199999999996</v>
      </c>
      <c r="H15" s="27">
        <f>G15*(H16+1)</f>
        <v>907.79039999999998</v>
      </c>
    </row>
    <row r="16" spans="1:8" ht="14.25" thickBot="1" x14ac:dyDescent="0.45">
      <c r="A16" s="9" t="s">
        <v>64</v>
      </c>
      <c r="B16" s="39" t="s">
        <v>19</v>
      </c>
      <c r="C16" s="14">
        <f>C15/C13</f>
        <v>0.20558263181214001</v>
      </c>
      <c r="D16" s="14">
        <f>D15/D13</f>
        <v>0.21220278151637506</v>
      </c>
      <c r="E16" s="15">
        <f>E15/E13</f>
        <v>0.2224594363791631</v>
      </c>
      <c r="F16" s="14">
        <v>0.21</v>
      </c>
      <c r="G16" s="14">
        <v>0.2</v>
      </c>
      <c r="H16" s="14">
        <v>0.2</v>
      </c>
    </row>
    <row r="17" spans="1:12" ht="14.25" thickTop="1" x14ac:dyDescent="0.4">
      <c r="A17" s="3" t="s">
        <v>47</v>
      </c>
      <c r="B17" s="38" t="s">
        <v>34</v>
      </c>
      <c r="C17" s="18">
        <v>218</v>
      </c>
      <c r="D17" s="18">
        <v>241</v>
      </c>
      <c r="E17" s="20">
        <v>241</v>
      </c>
      <c r="F17" s="27">
        <f>E17*(F18+1)</f>
        <v>272.33</v>
      </c>
      <c r="G17" s="27">
        <f>F17*(G18+1)</f>
        <v>305.00960000000003</v>
      </c>
      <c r="H17" s="27">
        <f>G17*(H18+1)</f>
        <v>341.61075200000005</v>
      </c>
    </row>
    <row r="18" spans="1:12" x14ac:dyDescent="0.4">
      <c r="A18" s="3" t="s">
        <v>64</v>
      </c>
      <c r="B18" s="40" t="s">
        <v>20</v>
      </c>
      <c r="C18" s="16">
        <f>C17/C13</f>
        <v>9.6588391670358889E-2</v>
      </c>
      <c r="D18" s="16">
        <f>D17/D13</f>
        <v>0.10812023328847016</v>
      </c>
      <c r="E18" s="17">
        <f>E17/E13</f>
        <v>0.10290350128095645</v>
      </c>
      <c r="F18" s="16">
        <f>F16-0.08</f>
        <v>0.13</v>
      </c>
      <c r="G18" s="16">
        <f>G16-0.08</f>
        <v>0.12000000000000001</v>
      </c>
      <c r="H18" s="16">
        <f>H16-0.08</f>
        <v>0.12000000000000001</v>
      </c>
    </row>
    <row r="19" spans="1:12" ht="14.25" thickBot="1" x14ac:dyDescent="0.45">
      <c r="A19" s="9" t="s">
        <v>64</v>
      </c>
      <c r="B19" s="39" t="s">
        <v>17</v>
      </c>
      <c r="C19" s="14" t="s">
        <v>32</v>
      </c>
      <c r="D19" s="14">
        <f>D17/C17-1</f>
        <v>0.10550458715596323</v>
      </c>
      <c r="E19" s="15">
        <f>E17/D17-1</f>
        <v>0</v>
      </c>
      <c r="F19" s="14">
        <f>F17/E17-1</f>
        <v>0.12999999999999989</v>
      </c>
      <c r="G19" s="14">
        <f>G17/F17-1</f>
        <v>0.12000000000000011</v>
      </c>
      <c r="H19" s="14">
        <f>H17/G17-1</f>
        <v>0.12000000000000011</v>
      </c>
    </row>
    <row r="20" spans="1:12" ht="14.65" thickTop="1" thickBot="1" x14ac:dyDescent="0.45">
      <c r="A20" s="12" t="s">
        <v>46</v>
      </c>
      <c r="B20" s="8" t="s">
        <v>21</v>
      </c>
      <c r="C20" s="22">
        <v>78</v>
      </c>
      <c r="D20" s="22">
        <v>79</v>
      </c>
      <c r="E20" s="23">
        <v>79</v>
      </c>
      <c r="F20" s="28"/>
      <c r="G20" s="28"/>
      <c r="H20" s="28"/>
    </row>
    <row r="21" spans="1:12" ht="14.25" thickTop="1" x14ac:dyDescent="0.4">
      <c r="A21" s="3" t="s">
        <v>47</v>
      </c>
      <c r="B21" s="38" t="s">
        <v>22</v>
      </c>
      <c r="C21" s="18">
        <v>124</v>
      </c>
      <c r="D21" s="18">
        <v>144</v>
      </c>
      <c r="E21" s="20">
        <v>146</v>
      </c>
      <c r="F21" s="27">
        <f>1750/0.9</f>
        <v>1944.4444444444443</v>
      </c>
      <c r="G21" s="27">
        <f>1836/0.9</f>
        <v>2040</v>
      </c>
      <c r="H21" s="27">
        <f>1911/0.9</f>
        <v>2123.3333333333335</v>
      </c>
    </row>
    <row r="22" spans="1:12" ht="14.25" thickBot="1" x14ac:dyDescent="0.45">
      <c r="A22" s="9" t="s">
        <v>64</v>
      </c>
      <c r="B22" s="39" t="s">
        <v>23</v>
      </c>
      <c r="C22" s="14">
        <f>C21/C13</f>
        <v>5.4940186087727071E-2</v>
      </c>
      <c r="D22" s="14">
        <f>D21/D13</f>
        <v>6.4602960969044415E-2</v>
      </c>
      <c r="E22" s="15">
        <f>E21/E13</f>
        <v>6.2339880444064903E-2</v>
      </c>
      <c r="F22" s="14">
        <f>F21/E21-1</f>
        <v>12.318112633181126</v>
      </c>
      <c r="G22" s="14">
        <f>G21/F21-1</f>
        <v>4.9142857142857155E-2</v>
      </c>
      <c r="H22" s="14">
        <f>H21/G21-1</f>
        <v>4.0849673202614456E-2</v>
      </c>
    </row>
    <row r="23" spans="1:12" ht="14.65" thickTop="1" thickBot="1" x14ac:dyDescent="0.45">
      <c r="A23" s="12" t="s">
        <v>66</v>
      </c>
      <c r="B23" s="8" t="s">
        <v>12</v>
      </c>
      <c r="C23" s="22">
        <v>286.99</v>
      </c>
      <c r="D23" s="22">
        <v>286.99</v>
      </c>
      <c r="E23" s="23">
        <v>286.99</v>
      </c>
      <c r="F23" s="22">
        <f>E23</f>
        <v>286.99</v>
      </c>
      <c r="G23" s="22">
        <f>F23</f>
        <v>286.99</v>
      </c>
      <c r="H23" s="22">
        <f>G23</f>
        <v>286.99</v>
      </c>
    </row>
    <row r="24" spans="1:12" ht="14.25" thickTop="1" x14ac:dyDescent="0.4">
      <c r="A24" s="3" t="s">
        <v>48</v>
      </c>
      <c r="B24" s="38" t="s">
        <v>41</v>
      </c>
      <c r="C24" s="18">
        <v>0.36</v>
      </c>
      <c r="D24" s="18">
        <v>0.41</v>
      </c>
      <c r="E24" s="20">
        <v>0.41</v>
      </c>
      <c r="F24" s="18">
        <v>0.95</v>
      </c>
      <c r="G24" s="18">
        <v>1</v>
      </c>
      <c r="H24" s="18">
        <v>1</v>
      </c>
    </row>
    <row r="25" spans="1:12" ht="14.25" thickBot="1" x14ac:dyDescent="0.45">
      <c r="A25" s="9" t="s">
        <v>65</v>
      </c>
      <c r="B25" s="39" t="s">
        <v>17</v>
      </c>
      <c r="C25" s="14" t="s">
        <v>32</v>
      </c>
      <c r="D25" s="14">
        <f>D24/C24-1</f>
        <v>0.13888888888888884</v>
      </c>
      <c r="E25" s="15">
        <f>E24/D24-1</f>
        <v>0</v>
      </c>
      <c r="F25" s="14">
        <f>F24/E24-1</f>
        <v>1.3170731707317072</v>
      </c>
      <c r="G25" s="14">
        <f>G24/F24-1</f>
        <v>5.2631578947368363E-2</v>
      </c>
      <c r="H25" s="14">
        <f>H24/G24-1</f>
        <v>0</v>
      </c>
    </row>
    <row r="26" spans="1:12" ht="14.25" thickTop="1" x14ac:dyDescent="0.4">
      <c r="A26" s="3" t="s">
        <v>49</v>
      </c>
      <c r="B26" s="38" t="s">
        <v>60</v>
      </c>
      <c r="C26" s="18">
        <v>206</v>
      </c>
      <c r="D26" s="18">
        <v>240</v>
      </c>
      <c r="E26" s="20">
        <v>147</v>
      </c>
      <c r="F26" s="18">
        <v>5123</v>
      </c>
      <c r="G26" s="18">
        <v>5698.5</v>
      </c>
      <c r="H26" s="56">
        <v>6274</v>
      </c>
    </row>
    <row r="27" spans="1:12" ht="14.25" thickBot="1" x14ac:dyDescent="0.45">
      <c r="A27" s="9" t="s">
        <v>49</v>
      </c>
      <c r="B27" s="6" t="s">
        <v>59</v>
      </c>
      <c r="C27" s="52">
        <v>-137</v>
      </c>
      <c r="D27" s="52">
        <v>-88</v>
      </c>
      <c r="E27" s="53">
        <v>-112</v>
      </c>
      <c r="F27" s="52">
        <v>-2765.6666666666702</v>
      </c>
      <c r="G27" s="52">
        <v>-2979.1666666666702</v>
      </c>
      <c r="H27" s="52">
        <v>-3192.6666666666702</v>
      </c>
    </row>
    <row r="28" spans="1:12" ht="14.25" thickTop="1" x14ac:dyDescent="0.4">
      <c r="A28" s="45" t="s">
        <v>65</v>
      </c>
      <c r="B28" s="38" t="s">
        <v>24</v>
      </c>
      <c r="C28" s="18">
        <f t="shared" ref="C28:H28" si="0">SUM(C26:C27)</f>
        <v>69</v>
      </c>
      <c r="D28" s="18">
        <f t="shared" si="0"/>
        <v>152</v>
      </c>
      <c r="E28" s="20">
        <f t="shared" si="0"/>
        <v>35</v>
      </c>
      <c r="F28" s="18">
        <f t="shared" si="0"/>
        <v>2357.3333333333298</v>
      </c>
      <c r="G28" s="18">
        <f t="shared" si="0"/>
        <v>2719.3333333333298</v>
      </c>
      <c r="H28" s="56">
        <f t="shared" si="0"/>
        <v>3081.3333333333298</v>
      </c>
      <c r="J28" s="44"/>
      <c r="K28" s="44"/>
      <c r="L28" s="44"/>
    </row>
    <row r="29" spans="1:12" x14ac:dyDescent="0.4">
      <c r="A29" s="3" t="s">
        <v>64</v>
      </c>
      <c r="B29" s="40" t="s">
        <v>17</v>
      </c>
      <c r="C29" s="16" t="s">
        <v>32</v>
      </c>
      <c r="D29" s="16">
        <f>D28/C28-1</f>
        <v>1.2028985507246377</v>
      </c>
      <c r="E29" s="17">
        <f>E28/D28-1</f>
        <v>-0.76973684210526316</v>
      </c>
      <c r="F29" s="16">
        <f t="shared" ref="F29:H29" si="1">F28/E28-1</f>
        <v>66.352380952380855</v>
      </c>
      <c r="G29" s="54">
        <f t="shared" si="1"/>
        <v>0.15356334841628971</v>
      </c>
      <c r="H29" s="16">
        <f t="shared" si="1"/>
        <v>0.13312086295660719</v>
      </c>
    </row>
    <row r="30" spans="1:12" x14ac:dyDescent="0.4">
      <c r="A30" s="3" t="s">
        <v>72</v>
      </c>
      <c r="B30" s="38" t="s">
        <v>33</v>
      </c>
      <c r="C30" s="18">
        <f>C28/C23</f>
        <v>0.24042649569671418</v>
      </c>
      <c r="D30" s="18">
        <f>D28/D23</f>
        <v>0.52963517892609502</v>
      </c>
      <c r="E30" s="29">
        <f>E28/E23</f>
        <v>0.12195546883166661</v>
      </c>
      <c r="F30" s="18">
        <f t="shared" ref="F30:H30" si="2">F28/F23</f>
        <v>8.2139911959766181</v>
      </c>
      <c r="G30" s="55">
        <f t="shared" si="2"/>
        <v>9.4753591878927139</v>
      </c>
      <c r="H30" s="18">
        <f t="shared" si="2"/>
        <v>10.736727179808808</v>
      </c>
    </row>
    <row r="31" spans="1:12" x14ac:dyDescent="0.4">
      <c r="A31" s="3" t="s">
        <v>64</v>
      </c>
      <c r="B31" s="40" t="s">
        <v>17</v>
      </c>
      <c r="C31" s="16" t="s">
        <v>32</v>
      </c>
      <c r="D31" s="16">
        <f>D30/C30-1</f>
        <v>1.2028985507246377</v>
      </c>
      <c r="E31" s="17">
        <f>E30/D30-1</f>
        <v>-0.76973684210526316</v>
      </c>
      <c r="F31" s="16">
        <f t="shared" ref="F31:H31" si="3">F30/E30-1</f>
        <v>66.352380952380841</v>
      </c>
      <c r="G31" s="54">
        <f t="shared" si="3"/>
        <v>0.15356334841628994</v>
      </c>
      <c r="H31" s="16">
        <f t="shared" si="3"/>
        <v>0.13312086295660719</v>
      </c>
    </row>
    <row r="32" spans="1:12" x14ac:dyDescent="0.4">
      <c r="A32" s="33"/>
      <c r="B32" s="36" t="s">
        <v>5</v>
      </c>
      <c r="C32" s="2"/>
      <c r="D32" s="2"/>
      <c r="E32" s="2"/>
      <c r="F32" s="2"/>
      <c r="G32" s="2"/>
      <c r="H32" s="2"/>
    </row>
    <row r="33" spans="1:8" x14ac:dyDescent="0.4">
      <c r="A33" s="3" t="s">
        <v>44</v>
      </c>
      <c r="B33" s="38" t="s">
        <v>26</v>
      </c>
      <c r="C33" s="3">
        <v>11.2</v>
      </c>
      <c r="D33" s="3">
        <v>10.7</v>
      </c>
      <c r="E33" s="21">
        <v>11</v>
      </c>
      <c r="F33" s="3"/>
      <c r="G33" s="3"/>
      <c r="H33" s="3"/>
    </row>
    <row r="34" spans="1:8" x14ac:dyDescent="0.4">
      <c r="A34" s="3" t="s">
        <v>62</v>
      </c>
      <c r="B34" s="38" t="s">
        <v>61</v>
      </c>
      <c r="C34" s="3">
        <v>8.2200000000000006</v>
      </c>
      <c r="D34" s="3">
        <v>9.86</v>
      </c>
      <c r="E34" s="21">
        <v>11.68</v>
      </c>
      <c r="F34" s="3"/>
      <c r="G34" s="3"/>
      <c r="H34" s="3"/>
    </row>
    <row r="35" spans="1:8" x14ac:dyDescent="0.4">
      <c r="A35" s="3" t="s">
        <v>50</v>
      </c>
      <c r="B35" s="38" t="s">
        <v>27</v>
      </c>
      <c r="C35" s="3">
        <v>2155</v>
      </c>
      <c r="D35" s="3">
        <v>2274</v>
      </c>
      <c r="E35" s="30">
        <v>2504</v>
      </c>
      <c r="F35" s="3"/>
      <c r="G35" s="3"/>
      <c r="H35" s="3"/>
    </row>
    <row r="36" spans="1:8" x14ac:dyDescent="0.4">
      <c r="A36" s="3" t="s">
        <v>50</v>
      </c>
      <c r="B36" s="38" t="s">
        <v>28</v>
      </c>
      <c r="C36" s="3">
        <v>486</v>
      </c>
      <c r="D36" s="3">
        <v>549</v>
      </c>
      <c r="E36" s="30">
        <v>559</v>
      </c>
      <c r="F36" s="3"/>
      <c r="G36" s="3"/>
      <c r="H36" s="3"/>
    </row>
    <row r="37" spans="1:8" x14ac:dyDescent="0.4">
      <c r="A37" s="3" t="s">
        <v>65</v>
      </c>
      <c r="B37" s="38" t="s">
        <v>63</v>
      </c>
      <c r="C37" s="46">
        <f>C34/C36</f>
        <v>1.6913580246913581E-2</v>
      </c>
      <c r="D37" s="46">
        <f t="shared" ref="D37:E37" si="4">D34/D36</f>
        <v>1.795992714025501E-2</v>
      </c>
      <c r="E37" s="47">
        <f t="shared" si="4"/>
        <v>2.0894454382826475E-2</v>
      </c>
      <c r="F37" s="3"/>
      <c r="G37" s="3"/>
      <c r="H37" s="3"/>
    </row>
    <row r="38" spans="1:8" x14ac:dyDescent="0.4">
      <c r="A38" s="3" t="s">
        <v>65</v>
      </c>
      <c r="B38" s="38" t="s">
        <v>37</v>
      </c>
      <c r="C38" s="27">
        <f>C17/C33</f>
        <v>19.464285714285715</v>
      </c>
      <c r="D38" s="27">
        <f t="shared" ref="D38:E38" si="5">D17/D33</f>
        <v>22.523364485981311</v>
      </c>
      <c r="E38" s="51">
        <f t="shared" si="5"/>
        <v>21.90909090909091</v>
      </c>
      <c r="F38" s="3"/>
      <c r="G38" s="3"/>
      <c r="H38" s="3"/>
    </row>
    <row r="39" spans="1:8" x14ac:dyDescent="0.4">
      <c r="A39" s="3" t="s">
        <v>65</v>
      </c>
      <c r="B39" s="38" t="s">
        <v>38</v>
      </c>
      <c r="C39" s="27">
        <f>(C17-C27)/C33</f>
        <v>31.696428571428573</v>
      </c>
      <c r="D39" s="27">
        <f t="shared" ref="D39:E39" si="6">(D17-D27)/D33</f>
        <v>30.747663551401871</v>
      </c>
      <c r="E39" s="51">
        <f t="shared" si="6"/>
        <v>32.090909090909093</v>
      </c>
      <c r="F39" s="3"/>
      <c r="G39" s="3"/>
      <c r="H39" s="3"/>
    </row>
    <row r="40" spans="1:8" x14ac:dyDescent="0.4">
      <c r="A40" s="3" t="s">
        <v>65</v>
      </c>
      <c r="B40" s="38" t="s">
        <v>35</v>
      </c>
      <c r="C40" s="27">
        <f>C35/C17</f>
        <v>9.885321100917432</v>
      </c>
      <c r="D40" s="27">
        <f t="shared" ref="D40:E40" si="7">D35/D17</f>
        <v>9.4356846473029048</v>
      </c>
      <c r="E40" s="51">
        <f t="shared" si="7"/>
        <v>10.390041493775934</v>
      </c>
      <c r="F40" s="3"/>
      <c r="G40" s="3"/>
      <c r="H40" s="3"/>
    </row>
    <row r="41" spans="1:8" x14ac:dyDescent="0.4">
      <c r="A41" s="3" t="s">
        <v>65</v>
      </c>
      <c r="B41" s="38" t="s">
        <v>36</v>
      </c>
      <c r="C41" s="27">
        <f>(C35-C36)/C17</f>
        <v>7.6559633027522933</v>
      </c>
      <c r="D41" s="27">
        <f t="shared" ref="D41:E41" si="8">(D35-D36)/D17</f>
        <v>7.1576763485477182</v>
      </c>
      <c r="E41" s="51">
        <f t="shared" si="8"/>
        <v>8.0705394190871367</v>
      </c>
      <c r="F41" s="3"/>
      <c r="G41" s="3"/>
      <c r="H41" s="3"/>
    </row>
    <row r="42" spans="1:8" x14ac:dyDescent="0.4">
      <c r="A42" s="2"/>
      <c r="B42" s="36" t="s">
        <v>6</v>
      </c>
      <c r="C42" s="2"/>
      <c r="D42" s="2"/>
      <c r="E42" s="2"/>
      <c r="F42" s="2"/>
      <c r="G42" s="2"/>
      <c r="H42" s="2"/>
    </row>
    <row r="43" spans="1:8" x14ac:dyDescent="0.4">
      <c r="A43" s="3" t="s">
        <v>65</v>
      </c>
      <c r="B43" s="38" t="s">
        <v>39</v>
      </c>
      <c r="C43" s="24">
        <f>$G$9/C13</f>
        <v>1.9508643774922465</v>
      </c>
      <c r="D43" s="24">
        <f t="shared" ref="D43:E43" si="9">$G$9/D13</f>
        <v>1.9753705248990581</v>
      </c>
      <c r="E43" s="26">
        <f t="shared" si="9"/>
        <v>1.8800601622544835</v>
      </c>
      <c r="F43" s="3"/>
      <c r="G43" s="3"/>
      <c r="H43" s="3"/>
    </row>
    <row r="44" spans="1:8" x14ac:dyDescent="0.4">
      <c r="A44" s="3" t="s">
        <v>65</v>
      </c>
      <c r="B44" s="38" t="s">
        <v>40</v>
      </c>
      <c r="C44" s="24">
        <f>$G$9/C17</f>
        <v>20.197710550458716</v>
      </c>
      <c r="D44" s="24">
        <f t="shared" ref="D44:E44" si="10">$G$9/D17</f>
        <v>18.270128215767638</v>
      </c>
      <c r="E44" s="26">
        <f t="shared" si="10"/>
        <v>18.270128215767638</v>
      </c>
      <c r="F44" s="3"/>
      <c r="G44" s="3"/>
      <c r="H44" s="3"/>
    </row>
    <row r="45" spans="1:8" x14ac:dyDescent="0.4">
      <c r="A45" s="3" t="s">
        <v>68</v>
      </c>
      <c r="B45" s="38" t="s">
        <v>67</v>
      </c>
      <c r="C45" s="24">
        <f>(7.8+5.4)/2</f>
        <v>6.6</v>
      </c>
      <c r="D45" s="24">
        <f>(6.29+4.61)/2</f>
        <v>5.45</v>
      </c>
      <c r="E45" s="25">
        <f>(7.2+5)/2</f>
        <v>6.1</v>
      </c>
      <c r="F45" s="3"/>
      <c r="G45" s="3"/>
      <c r="H45" s="3"/>
    </row>
    <row r="46" spans="1:8" x14ac:dyDescent="0.4">
      <c r="A46" s="3" t="s">
        <v>65</v>
      </c>
      <c r="B46" s="38" t="s">
        <v>29</v>
      </c>
      <c r="C46" s="24">
        <f>C45/C24</f>
        <v>18.333333333333332</v>
      </c>
      <c r="D46" s="24">
        <f t="shared" ref="D46:E46" si="11">D45/D24</f>
        <v>13.29268292682927</v>
      </c>
      <c r="E46" s="25">
        <f t="shared" si="11"/>
        <v>14.878048780487806</v>
      </c>
      <c r="F46" s="3"/>
      <c r="G46" s="3"/>
      <c r="H46" s="3"/>
    </row>
    <row r="47" spans="1:8" x14ac:dyDescent="0.4">
      <c r="A47" s="3" t="s">
        <v>65</v>
      </c>
      <c r="B47" s="38" t="s">
        <v>30</v>
      </c>
      <c r="C47" s="24">
        <f>C45/C30</f>
        <v>27.451217391304347</v>
      </c>
      <c r="D47" s="24">
        <f t="shared" ref="D47:E47" si="12">D45/D30</f>
        <v>10.290101973684211</v>
      </c>
      <c r="E47" s="25">
        <f t="shared" si="12"/>
        <v>50.018257142857138</v>
      </c>
      <c r="F47" s="3"/>
      <c r="G47" s="3"/>
      <c r="H47" s="3"/>
    </row>
    <row r="48" spans="1:8" x14ac:dyDescent="0.4">
      <c r="A48" s="3" t="s">
        <v>65</v>
      </c>
      <c r="B48" s="38" t="s">
        <v>31</v>
      </c>
      <c r="C48" s="32">
        <f>1/C47</f>
        <v>3.6428256923744573E-2</v>
      </c>
      <c r="D48" s="32">
        <f>1/D47</f>
        <v>9.7180766775430277E-2</v>
      </c>
      <c r="E48" s="17">
        <f>1/E47</f>
        <v>1.9992699808469939E-2</v>
      </c>
      <c r="F48" s="3"/>
      <c r="G48" s="3"/>
      <c r="H48" s="3"/>
    </row>
    <row r="49" spans="1:10" x14ac:dyDescent="0.4">
      <c r="A49" s="3" t="s">
        <v>52</v>
      </c>
      <c r="B49" s="38" t="s">
        <v>42</v>
      </c>
      <c r="C49" s="16">
        <v>0.06</v>
      </c>
      <c r="D49" s="16">
        <v>6.5000000000000002E-2</v>
      </c>
      <c r="E49" s="17">
        <v>6.5000000000000002E-2</v>
      </c>
      <c r="F49" s="3"/>
      <c r="G49" s="3"/>
      <c r="H49" s="3"/>
    </row>
    <row r="50" spans="1:10" x14ac:dyDescent="0.4">
      <c r="A50" s="3" t="s">
        <v>54</v>
      </c>
      <c r="B50" s="38" t="s">
        <v>69</v>
      </c>
      <c r="C50" s="31">
        <v>2.9600000000000001E-2</v>
      </c>
      <c r="D50" s="31">
        <v>3.9100000000000003E-2</v>
      </c>
      <c r="E50" s="17">
        <v>3.7999999999999999E-2</v>
      </c>
      <c r="F50" s="3"/>
      <c r="G50" s="3"/>
      <c r="H50" s="3"/>
    </row>
    <row r="51" spans="1:10" x14ac:dyDescent="0.4">
      <c r="A51" s="3" t="s">
        <v>51</v>
      </c>
      <c r="B51" s="38" t="s">
        <v>53</v>
      </c>
      <c r="C51" s="16">
        <v>0</v>
      </c>
      <c r="D51" s="16">
        <v>0</v>
      </c>
      <c r="E51" s="17">
        <v>0</v>
      </c>
      <c r="F51" s="3"/>
      <c r="G51" s="3"/>
      <c r="H51" s="3"/>
    </row>
    <row r="52" spans="1:10" x14ac:dyDescent="0.4">
      <c r="A52" s="2" t="s">
        <v>57</v>
      </c>
      <c r="B52" s="36" t="s">
        <v>7</v>
      </c>
      <c r="C52" s="2"/>
      <c r="D52" s="2"/>
      <c r="E52" s="2"/>
      <c r="F52" s="2"/>
      <c r="G52" s="2"/>
      <c r="H52" s="2"/>
      <c r="I52" s="2"/>
      <c r="J52" s="2"/>
    </row>
    <row r="53" spans="1:10" ht="14.25" thickBot="1" x14ac:dyDescent="0.45">
      <c r="A53" s="69"/>
      <c r="B53" s="75"/>
      <c r="C53" s="76"/>
      <c r="D53" s="6" t="s">
        <v>56</v>
      </c>
      <c r="E53" s="41"/>
      <c r="F53" s="58" t="s">
        <v>143</v>
      </c>
      <c r="G53" s="75" t="s">
        <v>144</v>
      </c>
      <c r="H53" s="75" t="s">
        <v>145</v>
      </c>
      <c r="I53" s="75" t="s">
        <v>146</v>
      </c>
      <c r="J53" s="75" t="s">
        <v>147</v>
      </c>
    </row>
    <row r="54" spans="1:10" ht="14.65" thickTop="1" thickBot="1" x14ac:dyDescent="0.45">
      <c r="A54" s="6" t="s">
        <v>77</v>
      </c>
      <c r="B54" s="6" t="s">
        <v>78</v>
      </c>
      <c r="C54" s="77" t="s">
        <v>149</v>
      </c>
      <c r="D54" s="6">
        <v>2024</v>
      </c>
      <c r="E54" s="41">
        <v>2025</v>
      </c>
      <c r="F54" s="6" t="s">
        <v>148</v>
      </c>
      <c r="G54" s="75" t="s">
        <v>148</v>
      </c>
      <c r="H54" s="57" t="s">
        <v>148</v>
      </c>
      <c r="I54" s="57" t="s">
        <v>148</v>
      </c>
      <c r="J54" s="78" t="s">
        <v>148</v>
      </c>
    </row>
    <row r="55" spans="1:10" ht="15.75" thickTop="1" thickBot="1" x14ac:dyDescent="0.45">
      <c r="A55" s="8"/>
      <c r="B55" s="8" t="s">
        <v>58</v>
      </c>
      <c r="C55" s="70">
        <f>AVERAGE(C56:C87)</f>
        <v>114.43588098165105</v>
      </c>
      <c r="D55" s="48">
        <f>AVERAGE(D56:D87)</f>
        <v>22.078350731946546</v>
      </c>
      <c r="E55" s="49">
        <f>AVERAGE(E56:E87)</f>
        <v>17.721676592186341</v>
      </c>
      <c r="F55" s="74">
        <f>AVERAGE(F56:F87)</f>
        <v>-0.20436822590873283</v>
      </c>
      <c r="G55" s="74">
        <f>AVERAGE(G56:G87)</f>
        <v>2.320303035749546</v>
      </c>
      <c r="H55" s="74">
        <f t="shared" ref="H55:J55" si="13">AVERAGE(H56:H87)</f>
        <v>13.938279483870968</v>
      </c>
      <c r="I55" s="74">
        <f t="shared" si="13"/>
        <v>4.714096585621923</v>
      </c>
      <c r="J55" s="74">
        <f t="shared" si="13"/>
        <v>-28.095828604300671</v>
      </c>
    </row>
    <row r="56" spans="1:10" ht="14.65" thickTop="1" thickBot="1" x14ac:dyDescent="0.45">
      <c r="A56" s="79" t="s">
        <v>79</v>
      </c>
      <c r="B56" s="6" t="s">
        <v>74</v>
      </c>
      <c r="C56" s="68">
        <v>1415.9056501816499</v>
      </c>
      <c r="D56" s="59">
        <v>14.72</v>
      </c>
      <c r="E56" s="60">
        <v>13.2</v>
      </c>
      <c r="F56" s="72">
        <v>7.0552412895005103</v>
      </c>
      <c r="G56" s="73">
        <v>1.9792185994909599</v>
      </c>
      <c r="H56" s="73">
        <v>10.322429</v>
      </c>
      <c r="I56" s="73">
        <v>6.5202388611559696</v>
      </c>
      <c r="J56" s="73">
        <v>18.518518518518999</v>
      </c>
    </row>
    <row r="57" spans="1:10" ht="14.25" thickTop="1" x14ac:dyDescent="0.4">
      <c r="A57" s="3" t="s">
        <v>80</v>
      </c>
      <c r="B57" s="80" t="s">
        <v>112</v>
      </c>
      <c r="C57" s="65">
        <v>426.282288407164</v>
      </c>
      <c r="D57" s="61">
        <v>18.625117672525398</v>
      </c>
      <c r="E57" s="62">
        <v>16.004707582821499</v>
      </c>
      <c r="F57" s="66">
        <v>12.394065482205599</v>
      </c>
      <c r="G57" s="66">
        <v>1.3676394297638099</v>
      </c>
      <c r="H57" s="66">
        <v>19.028127999999999</v>
      </c>
      <c r="I57" s="66">
        <v>7.7533800563515998</v>
      </c>
      <c r="J57" s="66">
        <v>15.094339622642</v>
      </c>
    </row>
    <row r="58" spans="1:10" x14ac:dyDescent="0.4">
      <c r="A58" s="3" t="s">
        <v>81</v>
      </c>
      <c r="B58" s="80" t="s">
        <v>113</v>
      </c>
      <c r="C58" s="65">
        <v>423.98892629772001</v>
      </c>
      <c r="D58" s="61">
        <v>15.948169242923401</v>
      </c>
      <c r="E58" s="63">
        <v>14.6369497810892</v>
      </c>
      <c r="F58" s="66">
        <v>9.4013548022692497</v>
      </c>
      <c r="G58" s="66">
        <v>1.4426469249256999</v>
      </c>
      <c r="H58" s="66">
        <v>13.757764999999999</v>
      </c>
      <c r="I58" s="66">
        <v>6.8476600134486496</v>
      </c>
      <c r="J58" s="66">
        <v>-6.25</v>
      </c>
    </row>
    <row r="59" spans="1:10" x14ac:dyDescent="0.4">
      <c r="A59" s="3" t="s">
        <v>82</v>
      </c>
      <c r="B59" s="80" t="s">
        <v>114</v>
      </c>
      <c r="C59" s="65">
        <v>165.2834381472</v>
      </c>
      <c r="D59" s="61">
        <v>9.1044215148049101</v>
      </c>
      <c r="E59" s="63">
        <v>8.4840337787337905</v>
      </c>
      <c r="F59" s="66">
        <v>6.2091946344806201</v>
      </c>
      <c r="G59" s="66">
        <v>1.6165214467789699</v>
      </c>
      <c r="H59" s="66">
        <v>8.3000059999999998</v>
      </c>
      <c r="I59" s="66">
        <v>6.5551943756389397</v>
      </c>
      <c r="J59" s="66">
        <v>0</v>
      </c>
    </row>
    <row r="60" spans="1:10" x14ac:dyDescent="0.4">
      <c r="A60" s="3" t="s">
        <v>83</v>
      </c>
      <c r="B60" s="80" t="s">
        <v>115</v>
      </c>
      <c r="C60" s="65">
        <v>161.54444221470001</v>
      </c>
      <c r="D60" s="61" t="s">
        <v>111</v>
      </c>
      <c r="E60" s="63" t="s">
        <v>111</v>
      </c>
      <c r="F60" s="66">
        <v>13.599569250927001</v>
      </c>
      <c r="G60" s="66">
        <v>9.2242775063136104</v>
      </c>
      <c r="H60" s="66">
        <v>2.3961649999999999</v>
      </c>
      <c r="I60" s="66">
        <v>5.0719841311977696</v>
      </c>
      <c r="J60" s="66">
        <v>-57.198633479746</v>
      </c>
    </row>
    <row r="61" spans="1:10" x14ac:dyDescent="0.4">
      <c r="A61" s="3" t="s">
        <v>84</v>
      </c>
      <c r="B61" s="80" t="s">
        <v>116</v>
      </c>
      <c r="C61" s="65">
        <v>95.011562724000001</v>
      </c>
      <c r="D61" s="61">
        <v>7.0997651266285704</v>
      </c>
      <c r="E61" s="63">
        <v>5.32482384497143</v>
      </c>
      <c r="F61" s="66">
        <v>34.455799490280803</v>
      </c>
      <c r="G61" s="66">
        <v>4.2498344141468696</v>
      </c>
      <c r="H61" s="66">
        <v>21.992646000000001</v>
      </c>
      <c r="I61" s="66">
        <v>2.9999220383930201</v>
      </c>
      <c r="J61" s="66">
        <v>-46.153846153845997</v>
      </c>
    </row>
    <row r="62" spans="1:10" x14ac:dyDescent="0.4">
      <c r="A62" s="3" t="s">
        <v>85</v>
      </c>
      <c r="B62" s="80" t="s">
        <v>117</v>
      </c>
      <c r="C62" s="65">
        <v>80.142734050399994</v>
      </c>
      <c r="D62" s="61">
        <v>44.921009205857104</v>
      </c>
      <c r="E62" s="63">
        <v>33.6307020792513</v>
      </c>
      <c r="F62" s="66">
        <v>40.034629090608199</v>
      </c>
      <c r="G62" s="66">
        <v>0.66983163653719402</v>
      </c>
      <c r="H62" s="66">
        <v>10.107213</v>
      </c>
      <c r="I62" s="66">
        <v>2.8942579757915099</v>
      </c>
      <c r="J62" s="66">
        <v>33.024869866975003</v>
      </c>
    </row>
    <row r="63" spans="1:10" x14ac:dyDescent="0.4">
      <c r="A63" s="3" t="s">
        <v>86</v>
      </c>
      <c r="B63" s="80" t="s">
        <v>118</v>
      </c>
      <c r="C63" s="65">
        <v>74.0614234815</v>
      </c>
      <c r="D63" s="61" t="s">
        <v>111</v>
      </c>
      <c r="E63" s="63" t="s">
        <v>111</v>
      </c>
      <c r="F63" s="66">
        <v>24.391408059995701</v>
      </c>
      <c r="G63" s="66">
        <v>4.0226161387449997</v>
      </c>
      <c r="H63" s="66">
        <v>13.288106000000001</v>
      </c>
      <c r="I63" s="66">
        <v>4.4372340002076101</v>
      </c>
      <c r="J63" s="66">
        <v>-23.809523809523998</v>
      </c>
    </row>
    <row r="64" spans="1:10" x14ac:dyDescent="0.4">
      <c r="A64" s="3" t="s">
        <v>87</v>
      </c>
      <c r="B64" s="80" t="s">
        <v>119</v>
      </c>
      <c r="C64" s="65">
        <v>64.106513318799998</v>
      </c>
      <c r="D64" s="61" t="s">
        <v>111</v>
      </c>
      <c r="E64" s="63" t="s">
        <v>111</v>
      </c>
      <c r="F64" s="66">
        <v>-17.821433719450901</v>
      </c>
      <c r="G64" s="66">
        <v>-7.56213589618892</v>
      </c>
      <c r="H64" s="66">
        <v>-20.351424000000002</v>
      </c>
      <c r="I64" s="66">
        <v>-8.5177543047163802</v>
      </c>
      <c r="J64" s="66">
        <v>5.8823529411760003</v>
      </c>
    </row>
    <row r="65" spans="1:12" x14ac:dyDescent="0.4">
      <c r="A65" s="3" t="s">
        <v>88</v>
      </c>
      <c r="B65" s="80" t="s">
        <v>120</v>
      </c>
      <c r="C65" s="65">
        <v>58.165075870000003</v>
      </c>
      <c r="D65" s="61">
        <v>11.6308824987654</v>
      </c>
      <c r="E65" s="63">
        <v>7.8902971725293103</v>
      </c>
      <c r="F65" s="66">
        <v>16.829522246668201</v>
      </c>
      <c r="G65" s="66">
        <v>0.13504725216342101</v>
      </c>
      <c r="H65" s="66">
        <v>28.924589000000001</v>
      </c>
      <c r="I65" s="66">
        <v>11.632542010277101</v>
      </c>
      <c r="J65" s="66">
        <v>73.417721518986994</v>
      </c>
    </row>
    <row r="66" spans="1:12" x14ac:dyDescent="0.4">
      <c r="A66" s="3" t="s">
        <v>89</v>
      </c>
      <c r="B66" s="80" t="s">
        <v>121</v>
      </c>
      <c r="C66" s="65">
        <v>56.213340359999997</v>
      </c>
      <c r="D66" s="61" t="s">
        <v>111</v>
      </c>
      <c r="E66" s="63" t="s">
        <v>111</v>
      </c>
      <c r="F66" s="66">
        <v>15.737485021283399</v>
      </c>
      <c r="G66" s="66">
        <v>1.2940131062482301</v>
      </c>
      <c r="H66" s="66">
        <v>12.611186999999999</v>
      </c>
      <c r="I66" s="66">
        <v>11.297903594818999</v>
      </c>
      <c r="J66" s="66">
        <v>23.255813953488001</v>
      </c>
    </row>
    <row r="67" spans="1:12" x14ac:dyDescent="0.4">
      <c r="A67" s="3" t="s">
        <v>90</v>
      </c>
      <c r="B67" s="80" t="s">
        <v>122</v>
      </c>
      <c r="C67" s="65">
        <v>51.710569920799998</v>
      </c>
      <c r="D67" s="61" t="s">
        <v>111</v>
      </c>
      <c r="E67" s="63" t="s">
        <v>111</v>
      </c>
      <c r="F67" s="66">
        <v>48.567183134966101</v>
      </c>
      <c r="G67" s="66">
        <v>2.9119495466799599</v>
      </c>
      <c r="H67" s="66">
        <v>9.066478</v>
      </c>
      <c r="I67" s="66">
        <v>0.45844035030208302</v>
      </c>
      <c r="J67" s="66">
        <v>0</v>
      </c>
    </row>
    <row r="68" spans="1:12" x14ac:dyDescent="0.4">
      <c r="A68" s="3" t="s">
        <v>91</v>
      </c>
      <c r="B68" s="80" t="s">
        <v>123</v>
      </c>
      <c r="C68" s="65">
        <v>51.437202301100001</v>
      </c>
      <c r="D68" s="61" t="s">
        <v>111</v>
      </c>
      <c r="E68" s="63" t="s">
        <v>111</v>
      </c>
      <c r="F68" s="66">
        <v>13.1758146321793</v>
      </c>
      <c r="G68" s="66">
        <v>1.19335624305272</v>
      </c>
      <c r="H68" s="66">
        <v>13.471088</v>
      </c>
      <c r="I68" s="66">
        <v>8.5941876699778099</v>
      </c>
      <c r="J68" s="66">
        <v>-13.157894736842</v>
      </c>
      <c r="L68" t="s">
        <v>150</v>
      </c>
    </row>
    <row r="69" spans="1:12" x14ac:dyDescent="0.4">
      <c r="A69" s="3" t="s">
        <v>92</v>
      </c>
      <c r="B69" s="80" t="s">
        <v>124</v>
      </c>
      <c r="C69" s="65">
        <v>48.1780101692</v>
      </c>
      <c r="D69" s="61" t="s">
        <v>111</v>
      </c>
      <c r="E69" s="63" t="s">
        <v>111</v>
      </c>
      <c r="F69" s="66">
        <v>21.786496089684402</v>
      </c>
      <c r="G69" s="66">
        <v>8.4830656895606005</v>
      </c>
      <c r="H69" s="66">
        <v>11.302284999999999</v>
      </c>
      <c r="I69" s="66">
        <v>2.54344977782534</v>
      </c>
      <c r="J69" s="66">
        <v>-14.285714285714</v>
      </c>
    </row>
    <row r="70" spans="1:12" x14ac:dyDescent="0.4">
      <c r="A70" s="3" t="s">
        <v>93</v>
      </c>
      <c r="B70" s="80" t="s">
        <v>125</v>
      </c>
      <c r="C70" s="65">
        <v>44.927999999999997</v>
      </c>
      <c r="D70" s="61">
        <v>33.639024390243897</v>
      </c>
      <c r="E70" s="63">
        <v>29.554285714285701</v>
      </c>
      <c r="F70" s="66">
        <v>32.951736164630098</v>
      </c>
      <c r="G70" s="66">
        <v>3.9964231611090098E-2</v>
      </c>
      <c r="H70" s="66">
        <v>10.954281</v>
      </c>
      <c r="I70" s="66">
        <v>2.0855887664914698</v>
      </c>
      <c r="J70" s="66">
        <v>-40.753607696419003</v>
      </c>
    </row>
    <row r="71" spans="1:12" x14ac:dyDescent="0.4">
      <c r="A71" s="3" t="s">
        <v>94</v>
      </c>
      <c r="B71" s="80" t="s">
        <v>126</v>
      </c>
      <c r="C71" s="65">
        <v>44.5803008826</v>
      </c>
      <c r="D71" s="61" t="s">
        <v>111</v>
      </c>
      <c r="E71" s="63" t="s">
        <v>111</v>
      </c>
      <c r="F71" s="66">
        <v>-95.706611992665998</v>
      </c>
      <c r="G71" s="66">
        <v>8.4097085502598095</v>
      </c>
      <c r="H71" s="66">
        <v>10.604468000000001</v>
      </c>
      <c r="I71" s="66">
        <v>2.4314932345370099</v>
      </c>
      <c r="J71" s="66">
        <v>96.304541406946001</v>
      </c>
    </row>
    <row r="72" spans="1:12" x14ac:dyDescent="0.4">
      <c r="A72" s="3" t="s">
        <v>95</v>
      </c>
      <c r="B72" s="81" t="s">
        <v>127</v>
      </c>
      <c r="C72" s="65">
        <v>35.396507199200002</v>
      </c>
      <c r="D72" s="61">
        <v>46.339990235199998</v>
      </c>
      <c r="E72" s="63">
        <v>30.221732762087001</v>
      </c>
      <c r="F72" s="66">
        <v>9.5004607405222696</v>
      </c>
      <c r="G72" s="66">
        <v>0.85898159158317999</v>
      </c>
      <c r="H72" s="66">
        <v>12.384862</v>
      </c>
      <c r="I72" s="66">
        <v>4.2913355003098701</v>
      </c>
      <c r="J72" s="66">
        <v>-89.0625</v>
      </c>
    </row>
    <row r="73" spans="1:12" x14ac:dyDescent="0.4">
      <c r="A73" s="3" t="s">
        <v>96</v>
      </c>
      <c r="B73" s="81" t="s">
        <v>128</v>
      </c>
      <c r="C73" s="65">
        <v>33.492600000000003</v>
      </c>
      <c r="D73" s="61" t="s">
        <v>111</v>
      </c>
      <c r="E73" s="63" t="s">
        <v>111</v>
      </c>
      <c r="F73" s="66">
        <v>37.109798257432097</v>
      </c>
      <c r="G73" s="66">
        <v>0.65449806083872397</v>
      </c>
      <c r="H73" s="66">
        <v>17.478508999999999</v>
      </c>
      <c r="I73" s="66">
        <v>8.4719150527587104</v>
      </c>
      <c r="J73" s="66">
        <v>-16.666666666666998</v>
      </c>
    </row>
    <row r="74" spans="1:12" x14ac:dyDescent="0.4">
      <c r="A74" s="3" t="s">
        <v>97</v>
      </c>
      <c r="B74" s="81" t="s">
        <v>129</v>
      </c>
      <c r="C74" s="65">
        <v>33.414544274400001</v>
      </c>
      <c r="D74" s="61" t="s">
        <v>111</v>
      </c>
      <c r="E74" s="63" t="s">
        <v>111</v>
      </c>
      <c r="F74" s="66">
        <v>18.3755580581313</v>
      </c>
      <c r="G74" s="66">
        <v>2.9491184164474098</v>
      </c>
      <c r="H74" s="66">
        <v>8.0772980000000008</v>
      </c>
      <c r="I74" s="66">
        <v>3.2890747321435199</v>
      </c>
      <c r="J74" s="66">
        <v>-74</v>
      </c>
    </row>
    <row r="75" spans="1:12" x14ac:dyDescent="0.4">
      <c r="A75" s="3" t="s">
        <v>98</v>
      </c>
      <c r="B75" s="81" t="s">
        <v>130</v>
      </c>
      <c r="C75" s="65">
        <v>31.808937839999999</v>
      </c>
      <c r="D75" s="61" t="s">
        <v>111</v>
      </c>
      <c r="E75" s="63" t="s">
        <v>111</v>
      </c>
      <c r="F75" s="66">
        <v>21.741675455755299</v>
      </c>
      <c r="G75" s="66">
        <v>0.152541171960482</v>
      </c>
      <c r="H75" s="66">
        <v>32.464235000000002</v>
      </c>
      <c r="I75" s="66">
        <v>4.51393798541124</v>
      </c>
      <c r="J75" s="66">
        <v>-74.680000000000007</v>
      </c>
    </row>
    <row r="76" spans="1:12" x14ac:dyDescent="0.4">
      <c r="A76" s="3" t="s">
        <v>99</v>
      </c>
      <c r="B76" s="81" t="s">
        <v>131</v>
      </c>
      <c r="C76" s="65">
        <v>30.077887560000001</v>
      </c>
      <c r="D76" s="66">
        <v>29.079141316241198</v>
      </c>
      <c r="E76" s="65">
        <v>25.204769183945199</v>
      </c>
      <c r="F76" s="66">
        <v>28.093414030145201</v>
      </c>
      <c r="G76" s="66">
        <v>0.91759682648058105</v>
      </c>
      <c r="H76" s="66">
        <v>18.236816999999999</v>
      </c>
      <c r="I76" s="66">
        <v>7.1615452348102497</v>
      </c>
      <c r="J76" s="66">
        <v>22.727272727273</v>
      </c>
    </row>
    <row r="77" spans="1:12" x14ac:dyDescent="0.4">
      <c r="A77" s="3" t="s">
        <v>100</v>
      </c>
      <c r="B77" s="81" t="s">
        <v>132</v>
      </c>
      <c r="C77" s="65">
        <v>27.09714078</v>
      </c>
      <c r="D77" s="66" t="s">
        <v>111</v>
      </c>
      <c r="E77" s="65" t="s">
        <v>111</v>
      </c>
      <c r="F77" s="66">
        <v>56.110356404957699</v>
      </c>
      <c r="G77" s="66">
        <v>0.34962221977310498</v>
      </c>
      <c r="H77" s="66">
        <v>27.073523999999999</v>
      </c>
      <c r="I77" s="66">
        <v>6.4600752271719797</v>
      </c>
      <c r="J77" s="66">
        <v>-46.451612903226</v>
      </c>
    </row>
    <row r="78" spans="1:12" x14ac:dyDescent="0.4">
      <c r="A78" s="3" t="s">
        <v>101</v>
      </c>
      <c r="B78" s="81" t="s">
        <v>133</v>
      </c>
      <c r="C78" s="65">
        <v>26.472000000000001</v>
      </c>
      <c r="D78" s="66" t="s">
        <v>111</v>
      </c>
      <c r="E78" s="65" t="s">
        <v>111</v>
      </c>
      <c r="F78" s="66">
        <v>22.3732592471465</v>
      </c>
      <c r="G78" s="66">
        <v>1.02028562491182</v>
      </c>
      <c r="H78" s="66">
        <v>22.460943</v>
      </c>
      <c r="I78" s="66">
        <v>5.4276854153726797</v>
      </c>
      <c r="J78" s="66">
        <v>-72.131147540984003</v>
      </c>
    </row>
    <row r="79" spans="1:12" x14ac:dyDescent="0.4">
      <c r="A79" s="3" t="s">
        <v>102</v>
      </c>
      <c r="B79" s="81" t="s">
        <v>134</v>
      </c>
      <c r="C79" s="65">
        <v>26.2840734</v>
      </c>
      <c r="D79" s="66" t="s">
        <v>111</v>
      </c>
      <c r="E79" s="65" t="s">
        <v>111</v>
      </c>
      <c r="F79" s="66">
        <v>-519.36788930405203</v>
      </c>
      <c r="G79" s="66">
        <v>3.71845124040293</v>
      </c>
      <c r="H79" s="66">
        <v>34.089606000000003</v>
      </c>
      <c r="I79" s="66">
        <v>7.7135884962600398</v>
      </c>
      <c r="J79" s="66">
        <v>-131.57894736842101</v>
      </c>
    </row>
    <row r="80" spans="1:12" x14ac:dyDescent="0.4">
      <c r="A80" s="3" t="s">
        <v>103</v>
      </c>
      <c r="B80" s="81" t="s">
        <v>135</v>
      </c>
      <c r="C80" s="65">
        <v>25.849996495199999</v>
      </c>
      <c r="D80" s="66" t="s">
        <v>111</v>
      </c>
      <c r="E80" s="65" t="s">
        <v>111</v>
      </c>
      <c r="F80" s="66">
        <v>-4.4374314836421798</v>
      </c>
      <c r="G80" s="61" t="s">
        <v>111</v>
      </c>
      <c r="H80" s="61" t="s">
        <v>111</v>
      </c>
      <c r="I80" s="61" t="s">
        <v>111</v>
      </c>
      <c r="J80" s="61" t="s">
        <v>111</v>
      </c>
    </row>
    <row r="81" spans="1:10" x14ac:dyDescent="0.4">
      <c r="A81" s="3" t="s">
        <v>104</v>
      </c>
      <c r="B81" s="81" t="s">
        <v>136</v>
      </c>
      <c r="C81" s="65">
        <v>22.709173101600001</v>
      </c>
      <c r="D81" s="66" t="s">
        <v>111</v>
      </c>
      <c r="E81" s="65" t="s">
        <v>111</v>
      </c>
      <c r="F81" s="66">
        <v>47.676819367713797</v>
      </c>
      <c r="G81" s="66">
        <v>1.16757062745183</v>
      </c>
      <c r="H81" s="66">
        <v>17.683913</v>
      </c>
      <c r="I81" s="66">
        <v>5.0464068386481999</v>
      </c>
      <c r="J81" s="66">
        <v>-66.666666666666998</v>
      </c>
    </row>
    <row r="82" spans="1:10" x14ac:dyDescent="0.4">
      <c r="A82" s="3" t="s">
        <v>105</v>
      </c>
      <c r="B82" s="81" t="s">
        <v>137</v>
      </c>
      <c r="C82" s="65">
        <v>22.527550000000002</v>
      </c>
      <c r="D82" s="66" t="s">
        <v>111</v>
      </c>
      <c r="E82" s="65" t="s">
        <v>111</v>
      </c>
      <c r="F82" s="66">
        <v>42.191974956457997</v>
      </c>
      <c r="G82" s="66">
        <v>1.6471092085536301</v>
      </c>
      <c r="H82" s="66">
        <v>11.677167000000001</v>
      </c>
      <c r="I82" s="66">
        <v>1.97747163222068</v>
      </c>
      <c r="J82" s="66">
        <v>-86.885245901638996</v>
      </c>
    </row>
    <row r="83" spans="1:10" x14ac:dyDescent="0.4">
      <c r="A83" s="3" t="s">
        <v>106</v>
      </c>
      <c r="B83" s="81" t="s">
        <v>138</v>
      </c>
      <c r="C83" s="65">
        <v>21.010830267599999</v>
      </c>
      <c r="D83" s="66" t="s">
        <v>111</v>
      </c>
      <c r="E83" s="65" t="s">
        <v>111</v>
      </c>
      <c r="F83" s="66">
        <v>23.824387272843399</v>
      </c>
      <c r="G83" s="66">
        <v>3.6892110078049098</v>
      </c>
      <c r="H83" s="66">
        <v>4.0126819999999999</v>
      </c>
      <c r="I83" s="66">
        <v>-0.65535700248949302</v>
      </c>
      <c r="J83" s="66">
        <v>-108.771929824561</v>
      </c>
    </row>
    <row r="84" spans="1:10" x14ac:dyDescent="0.4">
      <c r="A84" s="3" t="s">
        <v>107</v>
      </c>
      <c r="B84" s="81" t="s">
        <v>139</v>
      </c>
      <c r="C84" s="65">
        <v>19.27272</v>
      </c>
      <c r="D84" s="66" t="s">
        <v>111</v>
      </c>
      <c r="E84" s="65" t="s">
        <v>111</v>
      </c>
      <c r="F84" s="66">
        <v>32.512042863343197</v>
      </c>
      <c r="G84" s="66">
        <v>0.420303525549797</v>
      </c>
      <c r="H84" s="66">
        <v>14.577005</v>
      </c>
      <c r="I84" s="66">
        <v>3.71237867032012</v>
      </c>
      <c r="J84" s="66">
        <v>-43.956043956043999</v>
      </c>
    </row>
    <row r="85" spans="1:10" x14ac:dyDescent="0.4">
      <c r="A85" s="3" t="s">
        <v>108</v>
      </c>
      <c r="B85" s="81" t="s">
        <v>140</v>
      </c>
      <c r="C85" s="65">
        <v>19.184011559999998</v>
      </c>
      <c r="D85" s="66">
        <v>17.200854246835402</v>
      </c>
      <c r="E85" s="65">
        <v>13.32223025</v>
      </c>
      <c r="F85" s="66">
        <v>-52.911944286640399</v>
      </c>
      <c r="G85" s="66">
        <v>14.607411013859</v>
      </c>
      <c r="H85" s="66">
        <v>3.284602</v>
      </c>
      <c r="I85" s="66">
        <v>0.54532120133623996</v>
      </c>
      <c r="J85" s="66">
        <v>-106.593406593407</v>
      </c>
    </row>
    <row r="86" spans="1:10" x14ac:dyDescent="0.4">
      <c r="A86" s="3" t="s">
        <v>109</v>
      </c>
      <c r="B86" s="81" t="s">
        <v>141</v>
      </c>
      <c r="C86" s="65">
        <v>15.585580608000001</v>
      </c>
      <c r="D86" s="66" t="s">
        <v>111</v>
      </c>
      <c r="E86" s="65" t="s">
        <v>111</v>
      </c>
      <c r="F86" s="66">
        <v>24.791547163389001</v>
      </c>
      <c r="G86" s="66">
        <v>0.28254663249731099</v>
      </c>
      <c r="H86" s="66">
        <v>12.592223000000001</v>
      </c>
      <c r="I86" s="66">
        <v>3.53609648400028</v>
      </c>
      <c r="J86" s="66">
        <v>-69.491525423729001</v>
      </c>
    </row>
    <row r="87" spans="1:10" ht="14.25" thickBot="1" x14ac:dyDescent="0.45">
      <c r="A87" s="9" t="s">
        <v>110</v>
      </c>
      <c r="B87" s="71" t="s">
        <v>142</v>
      </c>
      <c r="C87" s="67">
        <v>10.225160000000001</v>
      </c>
      <c r="D87" s="64">
        <v>16.631833333333301</v>
      </c>
      <c r="E87" s="67">
        <v>15.1855869565217</v>
      </c>
      <c r="F87" s="64">
        <v>22.814734349855101</v>
      </c>
      <c r="G87" s="64">
        <v>1.6592120032185499E-2</v>
      </c>
      <c r="H87" s="64">
        <v>20.217867999999999</v>
      </c>
      <c r="I87" s="64">
        <v>11.039796134306799</v>
      </c>
      <c r="J87" s="64">
        <v>29.348795718108999</v>
      </c>
    </row>
    <row r="88" spans="1:10" ht="14.25" thickTop="1" x14ac:dyDescent="0.4"/>
  </sheetData>
  <phoneticPr fontId="2" type="noConversion"/>
  <pageMargins left="0.7" right="0.7" top="0.75" bottom="0.75" header="0.3" footer="0.3"/>
  <ignoredErrors>
    <ignoredError sqref="D30:E30 F30:H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</dc:creator>
  <cp:lastModifiedBy>chen jiayuan</cp:lastModifiedBy>
  <dcterms:created xsi:type="dcterms:W3CDTF">2015-06-05T18:19:34Z</dcterms:created>
  <dcterms:modified xsi:type="dcterms:W3CDTF">2024-06-16T11:20:10Z</dcterms:modified>
</cp:coreProperties>
</file>